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Veřejné zakázky\Statika 505\Zadávací dokumentace\"/>
    </mc:Choice>
  </mc:AlternateContent>
  <xr:revisionPtr revIDLastSave="0" documentId="13_ncr:1_{DF62CDF1-6D8F-4772-93B1-3AFC1545A1C7}" xr6:coauthVersionLast="47" xr6:coauthVersionMax="47" xr10:uidLastSave="{00000000-0000-0000-0000-000000000000}"/>
  <bookViews>
    <workbookView xWindow="3072" yWindow="3072" windowWidth="23040" windowHeight="121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Pol'!$A$1:$U$64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4" i="12" l="1"/>
  <c r="F39" i="1" s="1"/>
  <c r="F9" i="12"/>
  <c r="G9" i="12" s="1"/>
  <c r="I9" i="12"/>
  <c r="K9" i="12"/>
  <c r="O9" i="12"/>
  <c r="Q9" i="12"/>
  <c r="U9" i="12"/>
  <c r="F10" i="12"/>
  <c r="G10" i="12" s="1"/>
  <c r="I10" i="12"/>
  <c r="K10" i="12"/>
  <c r="O10" i="12"/>
  <c r="Q10" i="12"/>
  <c r="U10" i="12"/>
  <c r="G11" i="12"/>
  <c r="M11" i="12" s="1"/>
  <c r="I11" i="12"/>
  <c r="K11" i="12"/>
  <c r="O11" i="12"/>
  <c r="Q11" i="12"/>
  <c r="U11" i="12"/>
  <c r="F13" i="12"/>
  <c r="G13" i="12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6" i="12"/>
  <c r="G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20" i="12"/>
  <c r="G20" i="12" s="1"/>
  <c r="M20" i="12" s="1"/>
  <c r="I20" i="12"/>
  <c r="K20" i="12"/>
  <c r="O20" i="12"/>
  <c r="Q20" i="12"/>
  <c r="U20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5" i="12"/>
  <c r="G25" i="12" s="1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/>
  <c r="M46" i="12" s="1"/>
  <c r="I46" i="12"/>
  <c r="K46" i="12"/>
  <c r="O46" i="12"/>
  <c r="Q46" i="12"/>
  <c r="U46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1" i="12"/>
  <c r="G51" i="12" s="1"/>
  <c r="I51" i="12"/>
  <c r="K51" i="12"/>
  <c r="O51" i="12"/>
  <c r="Q51" i="12"/>
  <c r="U51" i="12"/>
  <c r="F52" i="12"/>
  <c r="G52" i="12"/>
  <c r="M52" i="12" s="1"/>
  <c r="I52" i="12"/>
  <c r="K52" i="12"/>
  <c r="O52" i="12"/>
  <c r="Q52" i="12"/>
  <c r="U52" i="12"/>
  <c r="I20" i="1"/>
  <c r="I19" i="1"/>
  <c r="I18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Q19" i="12" l="1"/>
  <c r="O50" i="12"/>
  <c r="M10" i="12"/>
  <c r="AD54" i="12"/>
  <c r="M51" i="12"/>
  <c r="M50" i="12" s="1"/>
  <c r="G50" i="12"/>
  <c r="I53" i="1" s="1"/>
  <c r="F40" i="1"/>
  <c r="G23" i="1" s="1"/>
  <c r="Q24" i="12"/>
  <c r="M19" i="12"/>
  <c r="Q15" i="12"/>
  <c r="K8" i="12"/>
  <c r="K50" i="12"/>
  <c r="O24" i="12"/>
  <c r="O19" i="12"/>
  <c r="O15" i="12"/>
  <c r="U8" i="12"/>
  <c r="I8" i="12"/>
  <c r="U50" i="12"/>
  <c r="I50" i="12"/>
  <c r="K24" i="12"/>
  <c r="K19" i="12"/>
  <c r="G19" i="12"/>
  <c r="I51" i="1" s="1"/>
  <c r="K15" i="12"/>
  <c r="Q8" i="12"/>
  <c r="Q50" i="12"/>
  <c r="U24" i="12"/>
  <c r="I24" i="12"/>
  <c r="U19" i="12"/>
  <c r="I19" i="12"/>
  <c r="U15" i="12"/>
  <c r="I15" i="12"/>
  <c r="O8" i="12"/>
  <c r="M25" i="12"/>
  <c r="M24" i="12" s="1"/>
  <c r="G24" i="12"/>
  <c r="M16" i="12"/>
  <c r="M15" i="12" s="1"/>
  <c r="G15" i="12"/>
  <c r="I50" i="1" s="1"/>
  <c r="G8" i="12"/>
  <c r="M9" i="12"/>
  <c r="M8" i="12" s="1"/>
  <c r="G39" i="1" l="1"/>
  <c r="G40" i="1" s="1"/>
  <c r="G25" i="1" s="1"/>
  <c r="G26" i="1" s="1"/>
  <c r="I52" i="1"/>
  <c r="G28" i="1"/>
  <c r="I49" i="1"/>
  <c r="G54" i="12"/>
  <c r="I16" i="1"/>
  <c r="H39" i="1"/>
  <c r="G24" i="1"/>
  <c r="G29" i="1" s="1"/>
  <c r="I17" i="1" l="1"/>
  <c r="I21" i="1" s="1"/>
  <c r="I54" i="1"/>
  <c r="I39" i="1"/>
  <c r="I40" i="1" s="1"/>
  <c r="J39" i="1" s="1"/>
  <c r="J40" i="1" s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<sst xmlns="http://schemas.openxmlformats.org/spreadsheetml/2006/main" count="315" uniqueCount="190">
  <si>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</si>
  <si>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</si>
  <si>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</si>
  <si>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</si>
  <si>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</si>
  <si>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</si>
  <si>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</si>
  <si>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</si>
  <si>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</si>
  <si>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</si>
  <si>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</si>
  <si>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</si>
  <si>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</si>
  <si>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</si>
  <si>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</si>
  <si>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</si>
  <si>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</si>
  <si>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</si>
  <si>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</si>
  <si>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</si>
  <si>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</si>
  <si>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</si>
  <si>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</si>
  <si>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</si>
  <si>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</si>
  <si>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</si>
  <si>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</si>
  <si>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</si>
  <si>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</si>
  <si>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</si>
  <si>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</si>
  <si>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</si>
  <si>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</si>
  <si>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</si>
  <si>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</si>
  <si>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</si>
  <si>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</si>
  <si>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</si>
  <si>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</si>
  <si>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</si>
  <si>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</si>
  <si>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</si>
  <si>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</si>
  <si>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Jevíčko</t>
  </si>
  <si>
    <t>Rozpočet:</t>
  </si>
  <si>
    <t>Misto</t>
  </si>
  <si>
    <t>Realizace úspor energie, odborný léčebný ústav, nová obytná budova č.p. 505</t>
  </si>
  <si>
    <t>Rozpočet</t>
  </si>
  <si>
    <t>Celkem za stavbu</t>
  </si>
  <si>
    <t>CZK</t>
  </si>
  <si>
    <t xml:space="preserve">Popis rozpočtu:  - </t>
  </si>
  <si>
    <t>Podrobné technické specifikace viz Technická zpráva</t>
  </si>
  <si>
    <t>Rekapitulace dílů</t>
  </si>
  <si>
    <t>Typ dílu</t>
  </si>
  <si>
    <t>733</t>
  </si>
  <si>
    <t>Rozvod potrubí</t>
  </si>
  <si>
    <t>734</t>
  </si>
  <si>
    <t>Armatury</t>
  </si>
  <si>
    <t>713-ÚT</t>
  </si>
  <si>
    <t>Tepelná izolace UT</t>
  </si>
  <si>
    <t>721-1</t>
  </si>
  <si>
    <t>Venkovní kanalizace</t>
  </si>
  <si>
    <t>733-DMTŽ</t>
  </si>
  <si>
    <t>Rozvod potrubí - demontáž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</si>
  <si>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</si>
  <si>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</si>
  <si>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</si>
  <si>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</si>
  <si>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</si>
  <si>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</si>
  <si>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</si>
  <si>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</si>
  <si>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</si>
  <si>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</si>
  <si>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</si>
  <si>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</si>
  <si>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</si>
  <si>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</si>
  <si>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</si>
  <si>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</si>
  <si>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</si>
  <si>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</si>
  <si>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</si>
  <si>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</si>
  <si>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</si>
  <si>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</si>
  <si>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</si>
  <si>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</si>
  <si>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</si>
  <si>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</si>
  <si>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</si>
  <si>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</si>
  <si>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</si>
  <si>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722130916R00</t>
  </si>
  <si>
    <t>Přeřezání ocelové trubky DN 40</t>
  </si>
  <si>
    <t>kus</t>
  </si>
  <si>
    <t>POL1_0</t>
  </si>
  <si>
    <t>733161907R00</t>
  </si>
  <si>
    <t>Propojení ocelového potrubí vytápění DN 40</t>
  </si>
  <si>
    <t>733121116R00</t>
  </si>
  <si>
    <t>Potrubí hladké bezešvé DN 40</t>
  </si>
  <si>
    <t>m</t>
  </si>
  <si>
    <t>3*1,03</t>
  </si>
  <si>
    <t>VV</t>
  </si>
  <si>
    <t>733190108R00</t>
  </si>
  <si>
    <t>Tlaková zkouška potrubí  DN 50</t>
  </si>
  <si>
    <t>998733101R00</t>
  </si>
  <si>
    <t>Přesun hmot pro rozvody potrubí, výšky do 6 m</t>
  </si>
  <si>
    <t>t</t>
  </si>
  <si>
    <t>734215132R00</t>
  </si>
  <si>
    <t>Ventil odvzdušňovací automat. DN 10</t>
  </si>
  <si>
    <t>734295321R00</t>
  </si>
  <si>
    <t>Kohout kul.vypouštěcí,komplet, DN 15</t>
  </si>
  <si>
    <t>998734101R00</t>
  </si>
  <si>
    <t>Přesun hmot pro armatury, výšky do 6 m</t>
  </si>
  <si>
    <t>631547116R</t>
  </si>
  <si>
    <t>Pouzdro potrubní izolační 42/30 mm, kamenná vlna s polepem Al fólií vyztuženou skleněnou mřížkou</t>
  </si>
  <si>
    <t>POL3_0</t>
  </si>
  <si>
    <t>3*1,09</t>
  </si>
  <si>
    <t>722182016R00</t>
  </si>
  <si>
    <t>Montáž izolač.skruží na potrubí přímé, páska</t>
  </si>
  <si>
    <t>998713101R00</t>
  </si>
  <si>
    <t>Přesun hmot pro izolace tepelné, výšky do 6 m</t>
  </si>
  <si>
    <t>28611141.AR</t>
  </si>
  <si>
    <t>Trubka kanalizační KGEM SN 4 PVC 110x3,2x1000 mm</t>
  </si>
  <si>
    <t>28611148.AR</t>
  </si>
  <si>
    <t>Trubka kanalizační KGEM SN 4 PVC 125x3,2x3000 mm</t>
  </si>
  <si>
    <t>28611155.AR</t>
  </si>
  <si>
    <t>Trubka kanalizační KGEM SN 4 PVC 200x4,9x 500 mm</t>
  </si>
  <si>
    <t>28611156.AR</t>
  </si>
  <si>
    <t>Trubka kanalizační KGEM SN 4 PVC 200x4,9x1000 mm</t>
  </si>
  <si>
    <t>28611157.AR</t>
  </si>
  <si>
    <t>Trubka kanalizační KGEM SN 4 PVC 200x4,9x2000 mm</t>
  </si>
  <si>
    <t>28611159.AR</t>
  </si>
  <si>
    <t>Trubka kanalizační KGEM SN 4 PVC 200x4,9x5000 mm</t>
  </si>
  <si>
    <t>28651657.AR</t>
  </si>
  <si>
    <t>Koleno kanalizační KGB 125/ 45° PVC</t>
  </si>
  <si>
    <t>28651666.AR</t>
  </si>
  <si>
    <t>Koleno kanalizační KGB 200/ 30° PVC</t>
  </si>
  <si>
    <t>28651667.AR</t>
  </si>
  <si>
    <t>Koleno kanalizační KGB 200/ 45° PVC</t>
  </si>
  <si>
    <t>28651708.AR</t>
  </si>
  <si>
    <t>Odbočka kanalizační KGEA 200/ 160/45° PVC</t>
  </si>
  <si>
    <t>28651709.AR</t>
  </si>
  <si>
    <t>Odbočka kanalizační KGEA 200/ 200/45° PVC</t>
  </si>
  <si>
    <t>28656155R</t>
  </si>
  <si>
    <t>Redukce kanalizační odolná PPKGR DN 125/110 mm, excentrická</t>
  </si>
  <si>
    <t>28656157R</t>
  </si>
  <si>
    <t>Redukce kanalizační odolná PPKGR DN 160/125 mm, excentrická</t>
  </si>
  <si>
    <t>M200</t>
  </si>
  <si>
    <t>Kanalizační koncová zpětná klapka DN 200</t>
  </si>
  <si>
    <t>55162518.AR</t>
  </si>
  <si>
    <t>Lapač střešních splavenin DN 110/125</t>
  </si>
  <si>
    <t>871353121R00</t>
  </si>
  <si>
    <t>Montáž trub kanaliz. z plastu, hrdlových, DN 200</t>
  </si>
  <si>
    <t>877353123R00</t>
  </si>
  <si>
    <t>Montáž tvarovek jednoos. plast. gum.kroužek DN 200</t>
  </si>
  <si>
    <t>877353121R00</t>
  </si>
  <si>
    <t>Montáž tvarovek odboč. plast. gum. kroužek DN 200</t>
  </si>
  <si>
    <t>286971682R</t>
  </si>
  <si>
    <t>Dno šachtové výkyvné levý přítok 425/200 pro KG, RŠ2</t>
  </si>
  <si>
    <t>286971402R</t>
  </si>
  <si>
    <t>Roura šachtová korugovaná  bez hrdla 425/1500 mm</t>
  </si>
  <si>
    <t>28697146R</t>
  </si>
  <si>
    <t>Poklop do šachtové roury 425 mm/1,5 T PP, pochozí A15</t>
  </si>
  <si>
    <t>894432112R00</t>
  </si>
  <si>
    <t>Osazení plastové šachty revizní prům.425 mm</t>
  </si>
  <si>
    <t>230170004R00</t>
  </si>
  <si>
    <t>Příprava pro zkoušku těsnosti, do DN 200</t>
  </si>
  <si>
    <t>sada</t>
  </si>
  <si>
    <t>230170014R00</t>
  </si>
  <si>
    <t>Zkouška těsnosti potrubí, do DN 200</t>
  </si>
  <si>
    <t>998276101R00</t>
  </si>
  <si>
    <t>Přesun hmot, trubní vedení plastová, otevř. výkop</t>
  </si>
  <si>
    <t>733120819R00</t>
  </si>
  <si>
    <t>Demontáž potrubí z hladkých trubek do D 60,3</t>
  </si>
  <si>
    <t>724590811R00</t>
  </si>
  <si>
    <t>Přesun vybour. hmot - strojní vybavení H do 6 m</t>
  </si>
  <si>
    <t/>
  </si>
  <si>
    <t>SUM</t>
  </si>
  <si>
    <t>Poznámky uchazeče k zadání</t>
  </si>
  <si>
    <t>POPUZIV</t>
  </si>
  <si>
    <t>END</t>
  </si>
  <si>
    <t>Odborný léčebný ústav Jevíčko, nová obytná budova č.p. 505 - Zesílení stropní konstrukce v suterénu</t>
  </si>
  <si>
    <t>Odborný léčebný ústav Jevíčko</t>
  </si>
  <si>
    <t>TRN-Léčebna 508</t>
  </si>
  <si>
    <t>56943</t>
  </si>
  <si>
    <t xml:space="preserve"> Odborný léčebný ústav, nová obytná budova č.p. 505,zesílení stropní konstrukce v suterénu</t>
  </si>
  <si>
    <t>00193976</t>
  </si>
  <si>
    <t>CZ00193976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</si>
</sst>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Font="1" applyBorder="1" applyAlignment="1">
      <alignment horizontal="left" vertical="top" wrapText="1"/>
    </xf>
    <xf numFmtId="0" fontId="18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7" t="s">
        <v>38</v>
      </c>
    </row>
    <row r="2" spans="1:7" ht="57.75" customHeight="1" x14ac:dyDescent="0.25">
      <c r="A2" s="186" t="s">
        <v>39</v>
      </c>
      <c r="B2" s="186"/>
      <c r="C2" s="186"/>
      <c r="D2" s="186"/>
      <c r="E2" s="186"/>
      <c r="F2" s="186"/>
      <c r="G2" s="18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57"/>
  <sheetViews>
    <sheetView showGridLines="0" tabSelected="1" topLeftCell="B1" zoomScaleNormal="100" zoomScaleSheetLayoutView="75" workbookViewId="0">
      <selection activeCell="M16" sqref="M16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3.109375" customWidth="1"/>
  </cols>
  <sheetData>
    <row r="1" spans="1:15" ht="33.75" customHeight="1" x14ac:dyDescent="0.25">
      <c r="A1" s="62" t="s">
        <v>36</v>
      </c>
      <c r="B1" s="199" t="s">
        <v>42</v>
      </c>
      <c r="C1" s="200"/>
      <c r="D1" s="200"/>
      <c r="E1" s="200"/>
      <c r="F1" s="200"/>
      <c r="G1" s="200"/>
      <c r="H1" s="200"/>
      <c r="I1" s="200"/>
      <c r="J1" s="201"/>
    </row>
    <row r="2" spans="1:15" ht="23.25" customHeight="1" x14ac:dyDescent="0.25">
      <c r="A2" s="3"/>
      <c r="B2" s="70" t="s">
        <v>40</v>
      </c>
      <c r="C2" s="71"/>
      <c r="D2" s="187" t="s">
        <v>187</v>
      </c>
      <c r="E2" s="188"/>
      <c r="F2" s="188"/>
      <c r="G2" s="188"/>
      <c r="H2" s="188"/>
      <c r="I2" s="188"/>
      <c r="J2" s="189"/>
      <c r="O2" s="1"/>
    </row>
    <row r="3" spans="1:15" ht="23.25" customHeight="1" x14ac:dyDescent="0.25">
      <c r="A3" s="3"/>
      <c r="B3" s="72" t="s">
        <v>45</v>
      </c>
      <c r="C3" s="73"/>
      <c r="D3" s="194" t="s">
        <v>43</v>
      </c>
      <c r="E3" s="195"/>
      <c r="F3" s="195"/>
      <c r="G3" s="195"/>
      <c r="H3" s="195"/>
      <c r="I3" s="195"/>
      <c r="J3" s="196"/>
    </row>
    <row r="4" spans="1:15" ht="23.25" hidden="1" customHeight="1" x14ac:dyDescent="0.25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5">
      <c r="A5" s="3"/>
      <c r="B5" s="39" t="s">
        <v>21</v>
      </c>
      <c r="D5" s="79" t="s">
        <v>184</v>
      </c>
      <c r="E5" s="22"/>
      <c r="F5" s="22"/>
      <c r="G5" s="22"/>
      <c r="H5" s="24" t="s">
        <v>33</v>
      </c>
      <c r="I5" s="79" t="s">
        <v>188</v>
      </c>
      <c r="J5" s="9"/>
    </row>
    <row r="6" spans="1:15" ht="15.75" customHeight="1" x14ac:dyDescent="0.25">
      <c r="A6" s="3"/>
      <c r="B6" s="34"/>
      <c r="C6" s="22"/>
      <c r="D6" s="79" t="s">
        <v>185</v>
      </c>
      <c r="E6" s="22"/>
      <c r="F6" s="22"/>
      <c r="G6" s="22"/>
      <c r="H6" s="24" t="s">
        <v>34</v>
      </c>
      <c r="I6" s="79" t="s">
        <v>189</v>
      </c>
      <c r="J6" s="9"/>
    </row>
    <row r="7" spans="1:15" ht="15.75" customHeight="1" x14ac:dyDescent="0.25">
      <c r="A7" s="3"/>
      <c r="B7" s="35"/>
      <c r="C7" s="80" t="s">
        <v>186</v>
      </c>
      <c r="D7" s="69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5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5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5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5">
      <c r="A11" s="3"/>
      <c r="B11" s="39" t="s">
        <v>18</v>
      </c>
      <c r="D11" s="210"/>
      <c r="E11" s="210"/>
      <c r="F11" s="210"/>
      <c r="G11" s="210"/>
      <c r="H11" s="24" t="s">
        <v>33</v>
      </c>
      <c r="I11" s="81"/>
      <c r="J11" s="9"/>
    </row>
    <row r="12" spans="1:15" ht="15.75" customHeight="1" x14ac:dyDescent="0.25">
      <c r="A12" s="3"/>
      <c r="B12" s="34"/>
      <c r="C12" s="22"/>
      <c r="D12" s="197"/>
      <c r="E12" s="197"/>
      <c r="F12" s="197"/>
      <c r="G12" s="197"/>
      <c r="H12" s="24" t="s">
        <v>34</v>
      </c>
      <c r="I12" s="81"/>
      <c r="J12" s="9"/>
    </row>
    <row r="13" spans="1:15" ht="15.75" customHeight="1" x14ac:dyDescent="0.25">
      <c r="A13" s="3"/>
      <c r="B13" s="35"/>
      <c r="C13" s="82"/>
      <c r="D13" s="198"/>
      <c r="E13" s="198"/>
      <c r="F13" s="198"/>
      <c r="G13" s="198"/>
      <c r="H13" s="25"/>
      <c r="I13" s="29"/>
      <c r="J13" s="42"/>
    </row>
    <row r="14" spans="1:15" ht="24" hidden="1" customHeight="1" x14ac:dyDescent="0.25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5">
      <c r="A15" s="3"/>
      <c r="B15" s="43" t="s">
        <v>31</v>
      </c>
      <c r="C15" s="61"/>
      <c r="D15" s="15"/>
      <c r="E15" s="193"/>
      <c r="F15" s="193"/>
      <c r="G15" s="218"/>
      <c r="H15" s="218"/>
      <c r="I15" s="218" t="s">
        <v>28</v>
      </c>
      <c r="J15" s="219"/>
    </row>
    <row r="16" spans="1:15" ht="23.25" customHeight="1" x14ac:dyDescent="0.25">
      <c r="A16" s="129" t="s">
        <v>23</v>
      </c>
      <c r="B16" s="130" t="s">
        <v>23</v>
      </c>
      <c r="C16" s="47"/>
      <c r="D16" s="48"/>
      <c r="E16" s="190"/>
      <c r="F16" s="191"/>
      <c r="G16" s="190"/>
      <c r="H16" s="191"/>
      <c r="I16" s="190">
        <f>SUMIF(F49:F53,A16,I49:I53)+SUMIF(F49:F53,"PSU",I49:I53)</f>
        <v>0</v>
      </c>
      <c r="J16" s="192"/>
    </row>
    <row r="17" spans="1:10" ht="23.25" customHeight="1" x14ac:dyDescent="0.25">
      <c r="A17" s="129" t="s">
        <v>24</v>
      </c>
      <c r="B17" s="130" t="s">
        <v>24</v>
      </c>
      <c r="C17" s="47"/>
      <c r="D17" s="48"/>
      <c r="E17" s="190"/>
      <c r="F17" s="191"/>
      <c r="G17" s="190"/>
      <c r="H17" s="191"/>
      <c r="I17" s="190">
        <f>SUMIF(F49:F53,A17,I49:I53)</f>
        <v>0</v>
      </c>
      <c r="J17" s="192"/>
    </row>
    <row r="18" spans="1:10" ht="23.25" customHeight="1" x14ac:dyDescent="0.25">
      <c r="A18" s="129" t="s">
        <v>25</v>
      </c>
      <c r="B18" s="130" t="s">
        <v>25</v>
      </c>
      <c r="C18" s="47"/>
      <c r="D18" s="48"/>
      <c r="E18" s="190"/>
      <c r="F18" s="191"/>
      <c r="G18" s="190"/>
      <c r="H18" s="191"/>
      <c r="I18" s="190">
        <f>SUMIF(F49:F53,A18,I49:I53)</f>
        <v>0</v>
      </c>
      <c r="J18" s="192"/>
    </row>
    <row r="19" spans="1:10" ht="23.25" customHeight="1" x14ac:dyDescent="0.25">
      <c r="A19" s="129" t="s">
        <v>64</v>
      </c>
      <c r="B19" s="130" t="s">
        <v>26</v>
      </c>
      <c r="C19" s="47"/>
      <c r="D19" s="48"/>
      <c r="E19" s="190"/>
      <c r="F19" s="191"/>
      <c r="G19" s="190"/>
      <c r="H19" s="191"/>
      <c r="I19" s="190">
        <f>SUMIF(F49:F53,A19,I49:I53)</f>
        <v>0</v>
      </c>
      <c r="J19" s="192"/>
    </row>
    <row r="20" spans="1:10" ht="23.25" customHeight="1" x14ac:dyDescent="0.25">
      <c r="A20" s="129" t="s">
        <v>65</v>
      </c>
      <c r="B20" s="130" t="s">
        <v>27</v>
      </c>
      <c r="C20" s="47"/>
      <c r="D20" s="48"/>
      <c r="E20" s="190"/>
      <c r="F20" s="191"/>
      <c r="G20" s="190"/>
      <c r="H20" s="191"/>
      <c r="I20" s="190">
        <f>SUMIF(F49:F53,A20,I49:I53)</f>
        <v>0</v>
      </c>
      <c r="J20" s="192"/>
    </row>
    <row r="21" spans="1:10" ht="23.25" customHeight="1" x14ac:dyDescent="0.25">
      <c r="A21" s="3"/>
      <c r="B21" s="63" t="s">
        <v>28</v>
      </c>
      <c r="C21" s="64"/>
      <c r="D21" s="65"/>
      <c r="E21" s="208"/>
      <c r="F21" s="209"/>
      <c r="G21" s="208"/>
      <c r="H21" s="209"/>
      <c r="I21" s="208">
        <f>SUM(I16:J20)</f>
        <v>0</v>
      </c>
      <c r="J21" s="213"/>
    </row>
    <row r="22" spans="1:10" ht="33" customHeight="1" x14ac:dyDescent="0.25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5">
      <c r="A23" s="3"/>
      <c r="B23" s="46" t="s">
        <v>11</v>
      </c>
      <c r="C23" s="47"/>
      <c r="D23" s="48"/>
      <c r="E23" s="49">
        <v>15</v>
      </c>
      <c r="F23" s="50" t="s">
        <v>0</v>
      </c>
      <c r="G23" s="206">
        <f>ZakladDPHSniVypocet</f>
        <v>0</v>
      </c>
      <c r="H23" s="207"/>
      <c r="I23" s="207"/>
      <c r="J23" s="51" t="str">
        <f t="shared" ref="J23:J28" si="0">Mena</f>
        <v>CZK</v>
      </c>
    </row>
    <row r="24" spans="1:10" ht="23.25" customHeight="1" x14ac:dyDescent="0.25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11">
        <f>ZakladDPHSni*SazbaDPH1/100</f>
        <v>0</v>
      </c>
      <c r="H24" s="212"/>
      <c r="I24" s="212"/>
      <c r="J24" s="51" t="str">
        <f t="shared" si="0"/>
        <v>CZK</v>
      </c>
    </row>
    <row r="25" spans="1:10" ht="23.25" customHeigh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206">
        <f>ZakladDPHZaklVypocet</f>
        <v>0</v>
      </c>
      <c r="H25" s="207"/>
      <c r="I25" s="207"/>
      <c r="J25" s="51" t="str">
        <f t="shared" si="0"/>
        <v>CZK</v>
      </c>
    </row>
    <row r="26" spans="1:10" ht="23.25" customHeight="1" x14ac:dyDescent="0.25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02">
        <f>ZakladDPHZakl*SazbaDPH2/100</f>
        <v>0</v>
      </c>
      <c r="H26" s="203"/>
      <c r="I26" s="203"/>
      <c r="J26" s="45" t="str">
        <f t="shared" si="0"/>
        <v>CZK</v>
      </c>
    </row>
    <row r="27" spans="1:10" ht="23.25" customHeight="1" thickBot="1" x14ac:dyDescent="0.3">
      <c r="A27" s="3"/>
      <c r="B27" s="39" t="s">
        <v>4</v>
      </c>
      <c r="C27" s="17"/>
      <c r="D27" s="20"/>
      <c r="E27" s="17"/>
      <c r="F27" s="18"/>
      <c r="G27" s="204">
        <f>0</f>
        <v>0</v>
      </c>
      <c r="H27" s="204"/>
      <c r="I27" s="204"/>
      <c r="J27" s="52" t="str">
        <f t="shared" si="0"/>
        <v>CZK</v>
      </c>
    </row>
    <row r="28" spans="1:10" ht="27.75" hidden="1" customHeight="1" thickBot="1" x14ac:dyDescent="0.3">
      <c r="A28" s="3"/>
      <c r="B28" s="101" t="s">
        <v>22</v>
      </c>
      <c r="C28" s="102"/>
      <c r="D28" s="102"/>
      <c r="E28" s="103"/>
      <c r="F28" s="104"/>
      <c r="G28" s="217">
        <f>ZakladDPHSniVypocet+ZakladDPHZaklVypocet</f>
        <v>0</v>
      </c>
      <c r="H28" s="217"/>
      <c r="I28" s="217"/>
      <c r="J28" s="105" t="str">
        <f t="shared" si="0"/>
        <v>CZK</v>
      </c>
    </row>
    <row r="29" spans="1:10" ht="27.75" customHeight="1" thickBot="1" x14ac:dyDescent="0.3">
      <c r="A29" s="3"/>
      <c r="B29" s="101" t="s">
        <v>35</v>
      </c>
      <c r="C29" s="106"/>
      <c r="D29" s="106"/>
      <c r="E29" s="106"/>
      <c r="F29" s="106"/>
      <c r="G29" s="205">
        <f>ZakladDPHSni+DPHSni+ZakladDPHZakl+DPHZakl+Zaokrouhleni</f>
        <v>0</v>
      </c>
      <c r="H29" s="205"/>
      <c r="I29" s="205"/>
      <c r="J29" s="107" t="s">
        <v>49</v>
      </c>
    </row>
    <row r="30" spans="1:10" ht="12.75" customHeight="1" x14ac:dyDescent="0.25">
      <c r="A30" s="3"/>
      <c r="B30" s="3"/>
      <c r="J30" s="10"/>
    </row>
    <row r="31" spans="1:10" ht="30" customHeight="1" x14ac:dyDescent="0.25">
      <c r="A31" s="3"/>
      <c r="B31" s="3"/>
      <c r="J31" s="10"/>
    </row>
    <row r="32" spans="1:10" ht="18.75" customHeight="1" x14ac:dyDescent="0.25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45315</v>
      </c>
      <c r="I32" s="32"/>
      <c r="J32" s="10"/>
    </row>
    <row r="33" spans="1:52" ht="47.25" customHeight="1" x14ac:dyDescent="0.25">
      <c r="A33" s="3"/>
      <c r="B33" s="3"/>
      <c r="J33" s="10"/>
    </row>
    <row r="34" spans="1:52" s="27" customFormat="1" ht="18.75" customHeight="1" x14ac:dyDescent="0.25">
      <c r="A34" s="26"/>
      <c r="B34" s="26"/>
      <c r="D34" s="220"/>
      <c r="E34" s="220"/>
      <c r="G34" s="220"/>
      <c r="H34" s="220"/>
      <c r="I34" s="220"/>
      <c r="J34" s="31"/>
    </row>
    <row r="35" spans="1:52" ht="12.75" customHeight="1" x14ac:dyDescent="0.25">
      <c r="A35" s="3"/>
      <c r="B35" s="3"/>
      <c r="D35" s="221" t="s">
        <v>2</v>
      </c>
      <c r="E35" s="221"/>
      <c r="H35" s="11" t="s">
        <v>3</v>
      </c>
      <c r="J35" s="10"/>
    </row>
    <row r="36" spans="1:52" ht="13.5" customHeight="1" thickBot="1" x14ac:dyDescent="0.3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3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52" ht="25.5" hidden="1" customHeight="1" x14ac:dyDescent="0.25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52" ht="25.5" hidden="1" customHeight="1" x14ac:dyDescent="0.25">
      <c r="A39" s="85">
        <v>1</v>
      </c>
      <c r="B39" s="91" t="s">
        <v>47</v>
      </c>
      <c r="C39" s="222" t="s">
        <v>46</v>
      </c>
      <c r="D39" s="223"/>
      <c r="E39" s="223"/>
      <c r="F39" s="96">
        <f>'Rozpočet Pol'!AC54</f>
        <v>0</v>
      </c>
      <c r="G39" s="97">
        <f>'Rozpočet Pol'!AD54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52" ht="25.5" hidden="1" customHeight="1" x14ac:dyDescent="0.25">
      <c r="A40" s="85"/>
      <c r="B40" s="224" t="s">
        <v>48</v>
      </c>
      <c r="C40" s="225"/>
      <c r="D40" s="225"/>
      <c r="E40" s="226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2" spans="1:52" x14ac:dyDescent="0.25">
      <c r="B42" t="s">
        <v>50</v>
      </c>
    </row>
    <row r="43" spans="1:52" x14ac:dyDescent="0.25">
      <c r="B43" s="227" t="s">
        <v>51</v>
      </c>
      <c r="C43" s="227"/>
      <c r="D43" s="227"/>
      <c r="E43" s="227"/>
      <c r="F43" s="227"/>
      <c r="G43" s="227"/>
      <c r="H43" s="227"/>
      <c r="I43" s="227"/>
      <c r="J43" s="227"/>
      <c r="AZ43" s="108" t="str">
        <f>B43</f>
        <v>Podrobné technické specifikace viz Technická zpráva</v>
      </c>
    </row>
    <row r="46" spans="1:52" ht="15.6" x14ac:dyDescent="0.3">
      <c r="B46" s="109" t="s">
        <v>52</v>
      </c>
    </row>
    <row r="48" spans="1:52" ht="25.5" customHeight="1" x14ac:dyDescent="0.25">
      <c r="A48" s="110"/>
      <c r="B48" s="114" t="s">
        <v>16</v>
      </c>
      <c r="C48" s="114" t="s">
        <v>5</v>
      </c>
      <c r="D48" s="115"/>
      <c r="E48" s="115"/>
      <c r="F48" s="118" t="s">
        <v>53</v>
      </c>
      <c r="G48" s="118"/>
      <c r="H48" s="118"/>
      <c r="I48" s="228" t="s">
        <v>28</v>
      </c>
      <c r="J48" s="228"/>
    </row>
    <row r="49" spans="1:10" ht="25.5" customHeight="1" x14ac:dyDescent="0.25">
      <c r="A49" s="111"/>
      <c r="B49" s="119" t="s">
        <v>54</v>
      </c>
      <c r="C49" s="215" t="s">
        <v>55</v>
      </c>
      <c r="D49" s="216"/>
      <c r="E49" s="216"/>
      <c r="F49" s="121" t="s">
        <v>24</v>
      </c>
      <c r="G49" s="122"/>
      <c r="H49" s="122"/>
      <c r="I49" s="214">
        <f>'Rozpočet Pol'!G8</f>
        <v>0</v>
      </c>
      <c r="J49" s="214"/>
    </row>
    <row r="50" spans="1:10" ht="25.5" customHeight="1" x14ac:dyDescent="0.25">
      <c r="A50" s="111"/>
      <c r="B50" s="113" t="s">
        <v>56</v>
      </c>
      <c r="C50" s="234" t="s">
        <v>57</v>
      </c>
      <c r="D50" s="235"/>
      <c r="E50" s="235"/>
      <c r="F50" s="123" t="s">
        <v>24</v>
      </c>
      <c r="G50" s="124"/>
      <c r="H50" s="124"/>
      <c r="I50" s="233">
        <f>'Rozpočet Pol'!G15</f>
        <v>0</v>
      </c>
      <c r="J50" s="233"/>
    </row>
    <row r="51" spans="1:10" ht="25.5" customHeight="1" x14ac:dyDescent="0.25">
      <c r="A51" s="111"/>
      <c r="B51" s="113" t="s">
        <v>58</v>
      </c>
      <c r="C51" s="234" t="s">
        <v>59</v>
      </c>
      <c r="D51" s="235"/>
      <c r="E51" s="235"/>
      <c r="F51" s="123" t="s">
        <v>23</v>
      </c>
      <c r="G51" s="124"/>
      <c r="H51" s="124"/>
      <c r="I51" s="233">
        <f>'Rozpočet Pol'!G19</f>
        <v>0</v>
      </c>
      <c r="J51" s="233"/>
    </row>
    <row r="52" spans="1:10" ht="25.5" customHeight="1" x14ac:dyDescent="0.25">
      <c r="A52" s="111"/>
      <c r="B52" s="113" t="s">
        <v>60</v>
      </c>
      <c r="C52" s="234" t="s">
        <v>61</v>
      </c>
      <c r="D52" s="235"/>
      <c r="E52" s="235"/>
      <c r="F52" s="123" t="s">
        <v>23</v>
      </c>
      <c r="G52" s="124"/>
      <c r="H52" s="124"/>
      <c r="I52" s="233">
        <f>'Rozpočet Pol'!G24</f>
        <v>0</v>
      </c>
      <c r="J52" s="233"/>
    </row>
    <row r="53" spans="1:10" ht="25.5" customHeight="1" x14ac:dyDescent="0.25">
      <c r="A53" s="111"/>
      <c r="B53" s="120" t="s">
        <v>62</v>
      </c>
      <c r="C53" s="230" t="s">
        <v>63</v>
      </c>
      <c r="D53" s="231"/>
      <c r="E53" s="231"/>
      <c r="F53" s="125" t="s">
        <v>23</v>
      </c>
      <c r="G53" s="126"/>
      <c r="H53" s="126"/>
      <c r="I53" s="229">
        <f>'Rozpočet Pol'!G50</f>
        <v>0</v>
      </c>
      <c r="J53" s="229"/>
    </row>
    <row r="54" spans="1:10" ht="25.5" customHeight="1" x14ac:dyDescent="0.25">
      <c r="A54" s="112"/>
      <c r="B54" s="116" t="s">
        <v>1</v>
      </c>
      <c r="C54" s="116"/>
      <c r="D54" s="117"/>
      <c r="E54" s="117"/>
      <c r="F54" s="127"/>
      <c r="G54" s="128"/>
      <c r="H54" s="128"/>
      <c r="I54" s="232">
        <f>SUM(I49:I53)</f>
        <v>0</v>
      </c>
      <c r="J54" s="232"/>
    </row>
    <row r="55" spans="1:10" x14ac:dyDescent="0.25">
      <c r="F55" s="84"/>
      <c r="G55" s="84"/>
      <c r="H55" s="84"/>
      <c r="I55" s="84"/>
      <c r="J55" s="84"/>
    </row>
    <row r="56" spans="1:10" x14ac:dyDescent="0.25">
      <c r="F56" s="84"/>
      <c r="G56" s="84"/>
      <c r="H56" s="84"/>
      <c r="I56" s="84"/>
      <c r="J56" s="84"/>
    </row>
    <row r="57" spans="1:10" x14ac:dyDescent="0.25">
      <c r="F57" s="84"/>
      <c r="G57" s="84"/>
      <c r="H57" s="84"/>
      <c r="I57" s="84"/>
      <c r="J57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I53:J53"/>
    <mergeCell ref="C53:E53"/>
    <mergeCell ref="I54:J54"/>
    <mergeCell ref="I50:J50"/>
    <mergeCell ref="C50:E50"/>
    <mergeCell ref="I51:J51"/>
    <mergeCell ref="C51:E51"/>
    <mergeCell ref="I52:J52"/>
    <mergeCell ref="C52:E52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C39:E39"/>
    <mergeCell ref="B40:E40"/>
    <mergeCell ref="B43:J43"/>
    <mergeCell ref="I48:J4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4" customWidth="1"/>
    <col min="2" max="2" width="14.44140625" style="4" customWidth="1"/>
    <col min="3" max="3" width="38.33203125" style="8" customWidth="1"/>
    <col min="4" max="4" width="4.5546875" style="4" customWidth="1"/>
    <col min="5" max="5" width="10.5546875" style="4" customWidth="1"/>
    <col min="6" max="6" width="9.88671875" style="4" customWidth="1"/>
    <col min="7" max="7" width="12.6640625" style="4" customWidth="1"/>
    <col min="8" max="16384" width="9.109375" style="4"/>
  </cols>
  <sheetData>
    <row r="1" spans="1:7" ht="15.6" x14ac:dyDescent="0.25">
      <c r="A1" s="236" t="s">
        <v>6</v>
      </c>
      <c r="B1" s="236"/>
      <c r="C1" s="237"/>
      <c r="D1" s="236"/>
      <c r="E1" s="236"/>
      <c r="F1" s="236"/>
      <c r="G1" s="236"/>
    </row>
    <row r="2" spans="1:7" ht="24.9" customHeight="1" x14ac:dyDescent="0.25">
      <c r="A2" s="68" t="s">
        <v>41</v>
      </c>
      <c r="B2" s="67"/>
      <c r="C2" s="238"/>
      <c r="D2" s="238"/>
      <c r="E2" s="238"/>
      <c r="F2" s="238"/>
      <c r="G2" s="239"/>
    </row>
    <row r="3" spans="1:7" ht="24.9" hidden="1" customHeight="1" x14ac:dyDescent="0.25">
      <c r="A3" s="68" t="s">
        <v>7</v>
      </c>
      <c r="B3" s="67"/>
      <c r="C3" s="238"/>
      <c r="D3" s="238"/>
      <c r="E3" s="238"/>
      <c r="F3" s="238"/>
      <c r="G3" s="239"/>
    </row>
    <row r="4" spans="1:7" ht="24.9" hidden="1" customHeight="1" x14ac:dyDescent="0.25">
      <c r="A4" s="68" t="s">
        <v>8</v>
      </c>
      <c r="B4" s="67"/>
      <c r="C4" s="238"/>
      <c r="D4" s="238"/>
      <c r="E4" s="238"/>
      <c r="F4" s="238"/>
      <c r="G4" s="239"/>
    </row>
    <row r="5" spans="1:7" hidden="1" x14ac:dyDescent="0.25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64"/>
  <sheetViews>
    <sheetView topLeftCell="A3" workbookViewId="0">
      <selection activeCell="F27" sqref="F27"/>
    </sheetView>
  </sheetViews>
  <sheetFormatPr defaultRowHeight="13.2" outlineLevelRow="1" x14ac:dyDescent="0.25"/>
  <cols>
    <col min="1" max="1" width="4.33203125" customWidth="1"/>
    <col min="2" max="2" width="14.44140625" style="83" customWidth="1"/>
    <col min="3" max="3" width="38.33203125" style="83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3">
      <c r="A1" s="252" t="s">
        <v>6</v>
      </c>
      <c r="B1" s="252"/>
      <c r="C1" s="252"/>
      <c r="D1" s="252"/>
      <c r="E1" s="252"/>
      <c r="F1" s="252"/>
      <c r="G1" s="252"/>
      <c r="AE1" t="s">
        <v>67</v>
      </c>
    </row>
    <row r="2" spans="1:60" ht="24.9" customHeight="1" x14ac:dyDescent="0.25">
      <c r="A2" s="133" t="s">
        <v>66</v>
      </c>
      <c r="B2" s="131"/>
      <c r="C2" s="253" t="s">
        <v>183</v>
      </c>
      <c r="D2" s="254"/>
      <c r="E2" s="254"/>
      <c r="F2" s="254"/>
      <c r="G2" s="255"/>
      <c r="AE2" t="s">
        <v>68</v>
      </c>
    </row>
    <row r="3" spans="1:60" ht="24.9" customHeight="1" x14ac:dyDescent="0.25">
      <c r="A3" s="134" t="s">
        <v>7</v>
      </c>
      <c r="B3" s="132"/>
      <c r="C3" s="256" t="s">
        <v>43</v>
      </c>
      <c r="D3" s="257"/>
      <c r="E3" s="257"/>
      <c r="F3" s="257"/>
      <c r="G3" s="258"/>
      <c r="AE3" t="s">
        <v>69</v>
      </c>
    </row>
    <row r="4" spans="1:60" ht="24.9" hidden="1" customHeight="1" x14ac:dyDescent="0.25">
      <c r="A4" s="134" t="s">
        <v>8</v>
      </c>
      <c r="B4" s="132"/>
      <c r="C4" s="256"/>
      <c r="D4" s="257"/>
      <c r="E4" s="257"/>
      <c r="F4" s="257"/>
      <c r="G4" s="258"/>
      <c r="AE4" t="s">
        <v>70</v>
      </c>
    </row>
    <row r="5" spans="1:60" hidden="1" x14ac:dyDescent="0.25">
      <c r="A5" s="135" t="s">
        <v>71</v>
      </c>
      <c r="B5" s="136"/>
      <c r="C5" s="136"/>
      <c r="D5" s="137"/>
      <c r="E5" s="137"/>
      <c r="F5" s="137"/>
      <c r="G5" s="138"/>
      <c r="AE5" t="s">
        <v>72</v>
      </c>
    </row>
    <row r="7" spans="1:60" ht="39.6" x14ac:dyDescent="0.25">
      <c r="A7" s="143" t="s">
        <v>73</v>
      </c>
      <c r="B7" s="144" t="s">
        <v>74</v>
      </c>
      <c r="C7" s="144" t="s">
        <v>75</v>
      </c>
      <c r="D7" s="143" t="s">
        <v>76</v>
      </c>
      <c r="E7" s="143" t="s">
        <v>77</v>
      </c>
      <c r="F7" s="139" t="s">
        <v>78</v>
      </c>
      <c r="G7" s="160" t="s">
        <v>28</v>
      </c>
      <c r="H7" s="161" t="s">
        <v>29</v>
      </c>
      <c r="I7" s="161" t="s">
        <v>79</v>
      </c>
      <c r="J7" s="161" t="s">
        <v>30</v>
      </c>
      <c r="K7" s="161" t="s">
        <v>80</v>
      </c>
      <c r="L7" s="161" t="s">
        <v>81</v>
      </c>
      <c r="M7" s="161" t="s">
        <v>82</v>
      </c>
      <c r="N7" s="161" t="s">
        <v>83</v>
      </c>
      <c r="O7" s="161" t="s">
        <v>84</v>
      </c>
      <c r="P7" s="161" t="s">
        <v>85</v>
      </c>
      <c r="Q7" s="161" t="s">
        <v>86</v>
      </c>
      <c r="R7" s="161" t="s">
        <v>87</v>
      </c>
      <c r="S7" s="161" t="s">
        <v>88</v>
      </c>
      <c r="T7" s="161" t="s">
        <v>89</v>
      </c>
      <c r="U7" s="146" t="s">
        <v>90</v>
      </c>
    </row>
    <row r="8" spans="1:60" x14ac:dyDescent="0.25">
      <c r="A8" s="162" t="s">
        <v>91</v>
      </c>
      <c r="B8" s="163" t="s">
        <v>54</v>
      </c>
      <c r="C8" s="164" t="s">
        <v>55</v>
      </c>
      <c r="D8" s="165"/>
      <c r="E8" s="166"/>
      <c r="F8" s="167"/>
      <c r="G8" s="167">
        <f>SUMIF(AE9:AE14,"&lt;&gt;NOR",G9:G14)</f>
        <v>0</v>
      </c>
      <c r="H8" s="167"/>
      <c r="I8" s="167">
        <f>SUM(I9:I14)</f>
        <v>0</v>
      </c>
      <c r="J8" s="167"/>
      <c r="K8" s="167">
        <f>SUM(K9:K14)</f>
        <v>0</v>
      </c>
      <c r="L8" s="167"/>
      <c r="M8" s="167">
        <f>SUM(M9:M14)</f>
        <v>0</v>
      </c>
      <c r="N8" s="145"/>
      <c r="O8" s="145">
        <f>SUM(O9:O14)</f>
        <v>2.0420000000000001E-2</v>
      </c>
      <c r="P8" s="145"/>
      <c r="Q8" s="145">
        <f>SUM(Q9:Q14)</f>
        <v>0</v>
      </c>
      <c r="R8" s="145"/>
      <c r="S8" s="145"/>
      <c r="T8" s="162"/>
      <c r="U8" s="145">
        <f>SUM(U9:U14)</f>
        <v>5.09</v>
      </c>
      <c r="AE8" t="s">
        <v>92</v>
      </c>
    </row>
    <row r="9" spans="1:60" outlineLevel="1" x14ac:dyDescent="0.25">
      <c r="A9" s="141">
        <v>1</v>
      </c>
      <c r="B9" s="141" t="s">
        <v>93</v>
      </c>
      <c r="C9" s="179" t="s">
        <v>94</v>
      </c>
      <c r="D9" s="147" t="s">
        <v>95</v>
      </c>
      <c r="E9" s="154">
        <v>2</v>
      </c>
      <c r="F9" s="157">
        <f>H9+J9</f>
        <v>0</v>
      </c>
      <c r="G9" s="158">
        <f>ROUND(E9*F9,2)</f>
        <v>0</v>
      </c>
      <c r="H9" s="158"/>
      <c r="I9" s="158">
        <f>ROUND(E9*H9,2)</f>
        <v>0</v>
      </c>
      <c r="J9" s="158"/>
      <c r="K9" s="158">
        <f>ROUND(E9*J9,2)</f>
        <v>0</v>
      </c>
      <c r="L9" s="158">
        <v>21</v>
      </c>
      <c r="M9" s="158">
        <f>G9*(1+L9/100)</f>
        <v>0</v>
      </c>
      <c r="N9" s="148">
        <v>0</v>
      </c>
      <c r="O9" s="148">
        <f>ROUND(E9*N9,5)</f>
        <v>0</v>
      </c>
      <c r="P9" s="148">
        <v>0</v>
      </c>
      <c r="Q9" s="148">
        <f>ROUND(E9*P9,5)</f>
        <v>0</v>
      </c>
      <c r="R9" s="148"/>
      <c r="S9" s="148"/>
      <c r="T9" s="149">
        <v>8.7999999999999995E-2</v>
      </c>
      <c r="U9" s="148">
        <f>ROUND(E9*T9,2)</f>
        <v>0.18</v>
      </c>
      <c r="V9" s="140"/>
      <c r="W9" s="140"/>
      <c r="X9" s="140"/>
      <c r="Y9" s="140"/>
      <c r="Z9" s="140"/>
      <c r="AA9" s="140"/>
      <c r="AB9" s="140"/>
      <c r="AC9" s="140"/>
      <c r="AD9" s="140"/>
      <c r="AE9" s="140" t="s">
        <v>96</v>
      </c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 x14ac:dyDescent="0.25">
      <c r="A10" s="141">
        <v>2</v>
      </c>
      <c r="B10" s="141" t="s">
        <v>97</v>
      </c>
      <c r="C10" s="179" t="s">
        <v>98</v>
      </c>
      <c r="D10" s="147" t="s">
        <v>95</v>
      </c>
      <c r="E10" s="154">
        <v>4</v>
      </c>
      <c r="F10" s="157">
        <f>H10+J10</f>
        <v>0</v>
      </c>
      <c r="G10" s="158">
        <f>ROUND(E10*F10,2)</f>
        <v>0</v>
      </c>
      <c r="H10" s="158"/>
      <c r="I10" s="158">
        <f>ROUND(E10*H10,2)</f>
        <v>0</v>
      </c>
      <c r="J10" s="158"/>
      <c r="K10" s="158">
        <f>ROUND(E10*J10,2)</f>
        <v>0</v>
      </c>
      <c r="L10" s="158">
        <v>21</v>
      </c>
      <c r="M10" s="158">
        <f>G10*(1+L10/100)</f>
        <v>0</v>
      </c>
      <c r="N10" s="148">
        <v>1E-4</v>
      </c>
      <c r="O10" s="148">
        <f>ROUND(E10*N10,5)</f>
        <v>4.0000000000000002E-4</v>
      </c>
      <c r="P10" s="148">
        <v>0</v>
      </c>
      <c r="Q10" s="148">
        <f>ROUND(E10*P10,5)</f>
        <v>0</v>
      </c>
      <c r="R10" s="148"/>
      <c r="S10" s="148"/>
      <c r="T10" s="149">
        <v>0.37</v>
      </c>
      <c r="U10" s="148">
        <f>ROUND(E10*T10,2)</f>
        <v>1.48</v>
      </c>
      <c r="V10" s="140"/>
      <c r="W10" s="140"/>
      <c r="X10" s="140"/>
      <c r="Y10" s="140"/>
      <c r="Z10" s="140"/>
      <c r="AA10" s="140"/>
      <c r="AB10" s="140"/>
      <c r="AC10" s="140"/>
      <c r="AD10" s="140"/>
      <c r="AE10" s="140" t="s">
        <v>96</v>
      </c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outlineLevel="1" x14ac:dyDescent="0.25">
      <c r="A11" s="141">
        <v>3</v>
      </c>
      <c r="B11" s="141" t="s">
        <v>99</v>
      </c>
      <c r="C11" s="179" t="s">
        <v>100</v>
      </c>
      <c r="D11" s="147" t="s">
        <v>101</v>
      </c>
      <c r="E11" s="154">
        <v>3.09</v>
      </c>
      <c r="F11" s="157">
        <v>0</v>
      </c>
      <c r="G11" s="158">
        <f>ROUND(E11*F11,2)</f>
        <v>0</v>
      </c>
      <c r="H11" s="158"/>
      <c r="I11" s="158">
        <f>ROUND(E11*H11,2)</f>
        <v>0</v>
      </c>
      <c r="J11" s="158"/>
      <c r="K11" s="158">
        <f>ROUND(E11*J11,2)</f>
        <v>0</v>
      </c>
      <c r="L11" s="158">
        <v>21</v>
      </c>
      <c r="M11" s="158">
        <f>G11*(1+L11/100)</f>
        <v>0</v>
      </c>
      <c r="N11" s="148">
        <v>6.4799999999999996E-3</v>
      </c>
      <c r="O11" s="148">
        <f>ROUND(E11*N11,5)</f>
        <v>2.002E-2</v>
      </c>
      <c r="P11" s="148">
        <v>0</v>
      </c>
      <c r="Q11" s="148">
        <f>ROUND(E11*P11,5)</f>
        <v>0</v>
      </c>
      <c r="R11" s="148"/>
      <c r="S11" s="148"/>
      <c r="T11" s="149">
        <v>0.48799999999999999</v>
      </c>
      <c r="U11" s="148">
        <f>ROUND(E11*T11,2)</f>
        <v>1.51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 t="s">
        <v>96</v>
      </c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outlineLevel="1" x14ac:dyDescent="0.25">
      <c r="A12" s="141"/>
      <c r="B12" s="141"/>
      <c r="C12" s="180" t="s">
        <v>102</v>
      </c>
      <c r="D12" s="150"/>
      <c r="E12" s="155">
        <v>3.09</v>
      </c>
      <c r="F12" s="158"/>
      <c r="G12" s="158"/>
      <c r="H12" s="158"/>
      <c r="I12" s="158"/>
      <c r="J12" s="158"/>
      <c r="K12" s="158"/>
      <c r="L12" s="158"/>
      <c r="M12" s="158"/>
      <c r="N12" s="148"/>
      <c r="O12" s="148"/>
      <c r="P12" s="148"/>
      <c r="Q12" s="148"/>
      <c r="R12" s="148"/>
      <c r="S12" s="148"/>
      <c r="T12" s="149"/>
      <c r="U12" s="148"/>
      <c r="V12" s="140"/>
      <c r="W12" s="140"/>
      <c r="X12" s="140"/>
      <c r="Y12" s="140"/>
      <c r="Z12" s="140"/>
      <c r="AA12" s="140"/>
      <c r="AB12" s="140"/>
      <c r="AC12" s="140"/>
      <c r="AD12" s="140"/>
      <c r="AE12" s="140" t="s">
        <v>103</v>
      </c>
      <c r="AF12" s="140">
        <v>0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outlineLevel="1" x14ac:dyDescent="0.25">
      <c r="A13" s="141">
        <v>4</v>
      </c>
      <c r="B13" s="141" t="s">
        <v>104</v>
      </c>
      <c r="C13" s="179" t="s">
        <v>105</v>
      </c>
      <c r="D13" s="147" t="s">
        <v>101</v>
      </c>
      <c r="E13" s="154">
        <v>52.5</v>
      </c>
      <c r="F13" s="157">
        <f>H13+J13</f>
        <v>0</v>
      </c>
      <c r="G13" s="158">
        <f>ROUND(E13*F13,2)</f>
        <v>0</v>
      </c>
      <c r="H13" s="158"/>
      <c r="I13" s="158">
        <f>ROUND(E13*H13,2)</f>
        <v>0</v>
      </c>
      <c r="J13" s="158"/>
      <c r="K13" s="158">
        <f>ROUND(E13*J13,2)</f>
        <v>0</v>
      </c>
      <c r="L13" s="158">
        <v>21</v>
      </c>
      <c r="M13" s="158">
        <f>G13*(1+L13/100)</f>
        <v>0</v>
      </c>
      <c r="N13" s="148">
        <v>0</v>
      </c>
      <c r="O13" s="148">
        <f>ROUND(E13*N13,5)</f>
        <v>0</v>
      </c>
      <c r="P13" s="148">
        <v>0</v>
      </c>
      <c r="Q13" s="148">
        <f>ROUND(E13*P13,5)</f>
        <v>0</v>
      </c>
      <c r="R13" s="148"/>
      <c r="S13" s="148"/>
      <c r="T13" s="149">
        <v>3.2000000000000001E-2</v>
      </c>
      <c r="U13" s="148">
        <f>ROUND(E13*T13,2)</f>
        <v>1.68</v>
      </c>
      <c r="V13" s="140"/>
      <c r="W13" s="140"/>
      <c r="X13" s="140"/>
      <c r="Y13" s="140"/>
      <c r="Z13" s="140"/>
      <c r="AA13" s="140"/>
      <c r="AB13" s="140"/>
      <c r="AC13" s="140"/>
      <c r="AD13" s="140"/>
      <c r="AE13" s="140" t="s">
        <v>96</v>
      </c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outlineLevel="1" x14ac:dyDescent="0.25">
      <c r="A14" s="141">
        <v>5</v>
      </c>
      <c r="B14" s="141" t="s">
        <v>106</v>
      </c>
      <c r="C14" s="179" t="s">
        <v>107</v>
      </c>
      <c r="D14" s="147" t="s">
        <v>108</v>
      </c>
      <c r="E14" s="154">
        <v>6.8599999999999994E-2</v>
      </c>
      <c r="F14" s="157">
        <f>H14+J14</f>
        <v>0</v>
      </c>
      <c r="G14" s="158">
        <f>ROUND(E14*F14,2)</f>
        <v>0</v>
      </c>
      <c r="H14" s="158"/>
      <c r="I14" s="158">
        <f>ROUND(E14*H14,2)</f>
        <v>0</v>
      </c>
      <c r="J14" s="158"/>
      <c r="K14" s="158">
        <f>ROUND(E14*J14,2)</f>
        <v>0</v>
      </c>
      <c r="L14" s="158">
        <v>21</v>
      </c>
      <c r="M14" s="158">
        <f>G14*(1+L14/100)</f>
        <v>0</v>
      </c>
      <c r="N14" s="148">
        <v>0</v>
      </c>
      <c r="O14" s="148">
        <f>ROUND(E14*N14,5)</f>
        <v>0</v>
      </c>
      <c r="P14" s="148">
        <v>0</v>
      </c>
      <c r="Q14" s="148">
        <f>ROUND(E14*P14,5)</f>
        <v>0</v>
      </c>
      <c r="R14" s="148"/>
      <c r="S14" s="148"/>
      <c r="T14" s="149">
        <v>3.5630000000000002</v>
      </c>
      <c r="U14" s="148">
        <f>ROUND(E14*T14,2)</f>
        <v>0.24</v>
      </c>
      <c r="V14" s="140"/>
      <c r="W14" s="140"/>
      <c r="X14" s="140"/>
      <c r="Y14" s="140"/>
      <c r="Z14" s="140"/>
      <c r="AA14" s="140"/>
      <c r="AB14" s="140"/>
      <c r="AC14" s="140"/>
      <c r="AD14" s="140"/>
      <c r="AE14" s="140" t="s">
        <v>96</v>
      </c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x14ac:dyDescent="0.25">
      <c r="A15" s="142" t="s">
        <v>91</v>
      </c>
      <c r="B15" s="142" t="s">
        <v>56</v>
      </c>
      <c r="C15" s="181" t="s">
        <v>57</v>
      </c>
      <c r="D15" s="151"/>
      <c r="E15" s="156"/>
      <c r="F15" s="159"/>
      <c r="G15" s="159">
        <f>SUMIF(AE16:AE18,"&lt;&gt;NOR",G16:G18)</f>
        <v>0</v>
      </c>
      <c r="H15" s="159"/>
      <c r="I15" s="159">
        <f>SUM(I16:I18)</f>
        <v>0</v>
      </c>
      <c r="J15" s="159"/>
      <c r="K15" s="159">
        <f>SUM(K16:K18)</f>
        <v>0</v>
      </c>
      <c r="L15" s="159"/>
      <c r="M15" s="159">
        <f>SUM(M16:M18)</f>
        <v>0</v>
      </c>
      <c r="N15" s="152"/>
      <c r="O15" s="152">
        <f>SUM(O16:O18)</f>
        <v>5.2000000000000006E-4</v>
      </c>
      <c r="P15" s="152"/>
      <c r="Q15" s="152">
        <f>SUM(Q16:Q18)</f>
        <v>0</v>
      </c>
      <c r="R15" s="152"/>
      <c r="S15" s="152"/>
      <c r="T15" s="153"/>
      <c r="U15" s="152">
        <f>SUM(U16:U18)</f>
        <v>0.30000000000000004</v>
      </c>
      <c r="AE15" t="s">
        <v>92</v>
      </c>
    </row>
    <row r="16" spans="1:60" outlineLevel="1" x14ac:dyDescent="0.25">
      <c r="A16" s="141">
        <v>6</v>
      </c>
      <c r="B16" s="141" t="s">
        <v>109</v>
      </c>
      <c r="C16" s="179" t="s">
        <v>110</v>
      </c>
      <c r="D16" s="147" t="s">
        <v>95</v>
      </c>
      <c r="E16" s="154">
        <v>2</v>
      </c>
      <c r="F16" s="157">
        <f>H16+J16</f>
        <v>0</v>
      </c>
      <c r="G16" s="158">
        <f>ROUND(E16*F16,2)</f>
        <v>0</v>
      </c>
      <c r="H16" s="158"/>
      <c r="I16" s="158">
        <f>ROUND(E16*H16,2)</f>
        <v>0</v>
      </c>
      <c r="J16" s="158"/>
      <c r="K16" s="158">
        <f>ROUND(E16*J16,2)</f>
        <v>0</v>
      </c>
      <c r="L16" s="158">
        <v>21</v>
      </c>
      <c r="M16" s="158">
        <f>G16*(1+L16/100)</f>
        <v>0</v>
      </c>
      <c r="N16" s="148">
        <v>6.9999999999999994E-5</v>
      </c>
      <c r="O16" s="148">
        <f>ROUND(E16*N16,5)</f>
        <v>1.3999999999999999E-4</v>
      </c>
      <c r="P16" s="148">
        <v>0</v>
      </c>
      <c r="Q16" s="148">
        <f>ROUND(E16*P16,5)</f>
        <v>0</v>
      </c>
      <c r="R16" s="148"/>
      <c r="S16" s="148"/>
      <c r="T16" s="149">
        <v>6.2E-2</v>
      </c>
      <c r="U16" s="148">
        <f>ROUND(E16*T16,2)</f>
        <v>0.12</v>
      </c>
      <c r="V16" s="140"/>
      <c r="W16" s="140"/>
      <c r="X16" s="140"/>
      <c r="Y16" s="140"/>
      <c r="Z16" s="140"/>
      <c r="AA16" s="140"/>
      <c r="AB16" s="140"/>
      <c r="AC16" s="140"/>
      <c r="AD16" s="140"/>
      <c r="AE16" s="140" t="s">
        <v>96</v>
      </c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outlineLevel="1" x14ac:dyDescent="0.25">
      <c r="A17" s="141">
        <v>7</v>
      </c>
      <c r="B17" s="141" t="s">
        <v>111</v>
      </c>
      <c r="C17" s="179" t="s">
        <v>112</v>
      </c>
      <c r="D17" s="147" t="s">
        <v>95</v>
      </c>
      <c r="E17" s="154">
        <v>2</v>
      </c>
      <c r="F17" s="157">
        <f>H17+J17</f>
        <v>0</v>
      </c>
      <c r="G17" s="158">
        <f>ROUND(E17*F17,2)</f>
        <v>0</v>
      </c>
      <c r="H17" s="158"/>
      <c r="I17" s="158">
        <f>ROUND(E17*H17,2)</f>
        <v>0</v>
      </c>
      <c r="J17" s="158"/>
      <c r="K17" s="158">
        <f>ROUND(E17*J17,2)</f>
        <v>0</v>
      </c>
      <c r="L17" s="158">
        <v>21</v>
      </c>
      <c r="M17" s="158">
        <f>G17*(1+L17/100)</f>
        <v>0</v>
      </c>
      <c r="N17" s="148">
        <v>1.9000000000000001E-4</v>
      </c>
      <c r="O17" s="148">
        <f>ROUND(E17*N17,5)</f>
        <v>3.8000000000000002E-4</v>
      </c>
      <c r="P17" s="148">
        <v>0</v>
      </c>
      <c r="Q17" s="148">
        <f>ROUND(E17*P17,5)</f>
        <v>0</v>
      </c>
      <c r="R17" s="148"/>
      <c r="S17" s="148"/>
      <c r="T17" s="149">
        <v>8.3000000000000004E-2</v>
      </c>
      <c r="U17" s="148">
        <f>ROUND(E17*T17,2)</f>
        <v>0.17</v>
      </c>
      <c r="V17" s="140"/>
      <c r="W17" s="140"/>
      <c r="X17" s="140"/>
      <c r="Y17" s="140"/>
      <c r="Z17" s="140"/>
      <c r="AA17" s="140"/>
      <c r="AB17" s="140"/>
      <c r="AC17" s="140"/>
      <c r="AD17" s="140"/>
      <c r="AE17" s="140" t="s">
        <v>96</v>
      </c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outlineLevel="1" x14ac:dyDescent="0.25">
      <c r="A18" s="141">
        <v>8</v>
      </c>
      <c r="B18" s="141" t="s">
        <v>113</v>
      </c>
      <c r="C18" s="179" t="s">
        <v>114</v>
      </c>
      <c r="D18" s="147" t="s">
        <v>108</v>
      </c>
      <c r="E18" s="154">
        <v>5.1999999999999998E-3</v>
      </c>
      <c r="F18" s="157">
        <f>H18+J18</f>
        <v>0</v>
      </c>
      <c r="G18" s="158">
        <f>ROUND(E18*F18,2)</f>
        <v>0</v>
      </c>
      <c r="H18" s="158"/>
      <c r="I18" s="158">
        <f>ROUND(E18*H18,2)</f>
        <v>0</v>
      </c>
      <c r="J18" s="158"/>
      <c r="K18" s="158">
        <f>ROUND(E18*J18,2)</f>
        <v>0</v>
      </c>
      <c r="L18" s="158">
        <v>21</v>
      </c>
      <c r="M18" s="158">
        <f>G18*(1+L18/100)</f>
        <v>0</v>
      </c>
      <c r="N18" s="148">
        <v>0</v>
      </c>
      <c r="O18" s="148">
        <f>ROUND(E18*N18,5)</f>
        <v>0</v>
      </c>
      <c r="P18" s="148">
        <v>0</v>
      </c>
      <c r="Q18" s="148">
        <f>ROUND(E18*P18,5)</f>
        <v>0</v>
      </c>
      <c r="R18" s="148"/>
      <c r="S18" s="148"/>
      <c r="T18" s="149">
        <v>2.5750000000000002</v>
      </c>
      <c r="U18" s="148">
        <f>ROUND(E18*T18,2)</f>
        <v>0.01</v>
      </c>
      <c r="V18" s="140"/>
      <c r="W18" s="140"/>
      <c r="X18" s="140"/>
      <c r="Y18" s="140"/>
      <c r="Z18" s="140"/>
      <c r="AA18" s="140"/>
      <c r="AB18" s="140"/>
      <c r="AC18" s="140"/>
      <c r="AD18" s="140"/>
      <c r="AE18" s="140" t="s">
        <v>96</v>
      </c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x14ac:dyDescent="0.25">
      <c r="A19" s="142" t="s">
        <v>91</v>
      </c>
      <c r="B19" s="142" t="s">
        <v>58</v>
      </c>
      <c r="C19" s="181" t="s">
        <v>59</v>
      </c>
      <c r="D19" s="151"/>
      <c r="E19" s="156"/>
      <c r="F19" s="159"/>
      <c r="G19" s="159">
        <f>SUMIF(AE20:AE23,"&lt;&gt;NOR",G20:G23)</f>
        <v>0</v>
      </c>
      <c r="H19" s="159"/>
      <c r="I19" s="159">
        <f>SUM(I20:I23)</f>
        <v>0</v>
      </c>
      <c r="J19" s="159"/>
      <c r="K19" s="159">
        <f>SUM(K20:K23)</f>
        <v>0</v>
      </c>
      <c r="L19" s="159"/>
      <c r="M19" s="159">
        <f>SUM(M20:M23)</f>
        <v>0</v>
      </c>
      <c r="N19" s="152"/>
      <c r="O19" s="152">
        <f>SUM(O20:O23)</f>
        <v>1.2800000000000001E-3</v>
      </c>
      <c r="P19" s="152"/>
      <c r="Q19" s="152">
        <f>SUM(Q20:Q23)</f>
        <v>0</v>
      </c>
      <c r="R19" s="152"/>
      <c r="S19" s="152"/>
      <c r="T19" s="153"/>
      <c r="U19" s="152">
        <f>SUM(U20:U23)</f>
        <v>0.59</v>
      </c>
      <c r="AE19" t="s">
        <v>92</v>
      </c>
    </row>
    <row r="20" spans="1:60" ht="20.399999999999999" outlineLevel="1" x14ac:dyDescent="0.25">
      <c r="A20" s="141">
        <v>9</v>
      </c>
      <c r="B20" s="141" t="s">
        <v>115</v>
      </c>
      <c r="C20" s="179" t="s">
        <v>116</v>
      </c>
      <c r="D20" s="147" t="s">
        <v>101</v>
      </c>
      <c r="E20" s="154">
        <v>3.2700000000000005</v>
      </c>
      <c r="F20" s="157">
        <f>H20+J20</f>
        <v>0</v>
      </c>
      <c r="G20" s="158">
        <f>ROUND(E20*F20,2)</f>
        <v>0</v>
      </c>
      <c r="H20" s="158"/>
      <c r="I20" s="158">
        <f>ROUND(E20*H20,2)</f>
        <v>0</v>
      </c>
      <c r="J20" s="158"/>
      <c r="K20" s="158">
        <f>ROUND(E20*J20,2)</f>
        <v>0</v>
      </c>
      <c r="L20" s="158">
        <v>21</v>
      </c>
      <c r="M20" s="158">
        <f>G20*(1+L20/100)</f>
        <v>0</v>
      </c>
      <c r="N20" s="148">
        <v>3.8999999999999999E-4</v>
      </c>
      <c r="O20" s="148">
        <f>ROUND(E20*N20,5)</f>
        <v>1.2800000000000001E-3</v>
      </c>
      <c r="P20" s="148">
        <v>0</v>
      </c>
      <c r="Q20" s="148">
        <f>ROUND(E20*P20,5)</f>
        <v>0</v>
      </c>
      <c r="R20" s="148"/>
      <c r="S20" s="148"/>
      <c r="T20" s="149">
        <v>0</v>
      </c>
      <c r="U20" s="148">
        <f>ROUND(E20*T20,2)</f>
        <v>0</v>
      </c>
      <c r="V20" s="140"/>
      <c r="W20" s="140"/>
      <c r="X20" s="140"/>
      <c r="Y20" s="140"/>
      <c r="Z20" s="140"/>
      <c r="AA20" s="140"/>
      <c r="AB20" s="140"/>
      <c r="AC20" s="140"/>
      <c r="AD20" s="140"/>
      <c r="AE20" s="140" t="s">
        <v>117</v>
      </c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 x14ac:dyDescent="0.25">
      <c r="A21" s="141"/>
      <c r="B21" s="141"/>
      <c r="C21" s="180" t="s">
        <v>118</v>
      </c>
      <c r="D21" s="150"/>
      <c r="E21" s="155">
        <v>3.27</v>
      </c>
      <c r="F21" s="158"/>
      <c r="G21" s="158"/>
      <c r="H21" s="158"/>
      <c r="I21" s="158"/>
      <c r="J21" s="158"/>
      <c r="K21" s="158"/>
      <c r="L21" s="158"/>
      <c r="M21" s="158"/>
      <c r="N21" s="148"/>
      <c r="O21" s="148"/>
      <c r="P21" s="148"/>
      <c r="Q21" s="148"/>
      <c r="R21" s="148"/>
      <c r="S21" s="148"/>
      <c r="T21" s="149"/>
      <c r="U21" s="148"/>
      <c r="V21" s="140"/>
      <c r="W21" s="140"/>
      <c r="X21" s="140"/>
      <c r="Y21" s="140"/>
      <c r="Z21" s="140"/>
      <c r="AA21" s="140"/>
      <c r="AB21" s="140"/>
      <c r="AC21" s="140"/>
      <c r="AD21" s="140"/>
      <c r="AE21" s="140" t="s">
        <v>103</v>
      </c>
      <c r="AF21" s="140">
        <v>0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 x14ac:dyDescent="0.25">
      <c r="A22" s="141">
        <v>10</v>
      </c>
      <c r="B22" s="141" t="s">
        <v>119</v>
      </c>
      <c r="C22" s="179" t="s">
        <v>120</v>
      </c>
      <c r="D22" s="147" t="s">
        <v>101</v>
      </c>
      <c r="E22" s="154">
        <v>3</v>
      </c>
      <c r="F22" s="157">
        <f>H22+J22</f>
        <v>0</v>
      </c>
      <c r="G22" s="158">
        <f>ROUND(E22*F22,2)</f>
        <v>0</v>
      </c>
      <c r="H22" s="158"/>
      <c r="I22" s="158">
        <f>ROUND(E22*H22,2)</f>
        <v>0</v>
      </c>
      <c r="J22" s="158"/>
      <c r="K22" s="158">
        <f>ROUND(E22*J22,2)</f>
        <v>0</v>
      </c>
      <c r="L22" s="158">
        <v>21</v>
      </c>
      <c r="M22" s="158">
        <f>G22*(1+L22/100)</f>
        <v>0</v>
      </c>
      <c r="N22" s="148">
        <v>0</v>
      </c>
      <c r="O22" s="148">
        <f>ROUND(E22*N22,5)</f>
        <v>0</v>
      </c>
      <c r="P22" s="148">
        <v>0</v>
      </c>
      <c r="Q22" s="148">
        <f>ROUND(E22*P22,5)</f>
        <v>0</v>
      </c>
      <c r="R22" s="148"/>
      <c r="S22" s="148"/>
      <c r="T22" s="149">
        <v>0.19500000000000001</v>
      </c>
      <c r="U22" s="148">
        <f>ROUND(E22*T22,2)</f>
        <v>0.59</v>
      </c>
      <c r="V22" s="140"/>
      <c r="W22" s="140"/>
      <c r="X22" s="140"/>
      <c r="Y22" s="140"/>
      <c r="Z22" s="140"/>
      <c r="AA22" s="140"/>
      <c r="AB22" s="140"/>
      <c r="AC22" s="140"/>
      <c r="AD22" s="140"/>
      <c r="AE22" s="140" t="s">
        <v>96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outlineLevel="1" x14ac:dyDescent="0.25">
      <c r="A23" s="141">
        <v>11</v>
      </c>
      <c r="B23" s="141" t="s">
        <v>121</v>
      </c>
      <c r="C23" s="179" t="s">
        <v>122</v>
      </c>
      <c r="D23" s="147" t="s">
        <v>108</v>
      </c>
      <c r="E23" s="154">
        <v>1.2800000000000001E-3</v>
      </c>
      <c r="F23" s="157">
        <f>H23+J23</f>
        <v>0</v>
      </c>
      <c r="G23" s="158">
        <f>ROUND(E23*F23,2)</f>
        <v>0</v>
      </c>
      <c r="H23" s="158"/>
      <c r="I23" s="158">
        <f>ROUND(E23*H23,2)</f>
        <v>0</v>
      </c>
      <c r="J23" s="158"/>
      <c r="K23" s="158">
        <f>ROUND(E23*J23,2)</f>
        <v>0</v>
      </c>
      <c r="L23" s="158">
        <v>21</v>
      </c>
      <c r="M23" s="158">
        <f>G23*(1+L23/100)</f>
        <v>0</v>
      </c>
      <c r="N23" s="148">
        <v>0</v>
      </c>
      <c r="O23" s="148">
        <f>ROUND(E23*N23,5)</f>
        <v>0</v>
      </c>
      <c r="P23" s="148">
        <v>0</v>
      </c>
      <c r="Q23" s="148">
        <f>ROUND(E23*P23,5)</f>
        <v>0</v>
      </c>
      <c r="R23" s="148"/>
      <c r="S23" s="148"/>
      <c r="T23" s="149">
        <v>1.74</v>
      </c>
      <c r="U23" s="148">
        <f>ROUND(E23*T23,2)</f>
        <v>0</v>
      </c>
      <c r="V23" s="140"/>
      <c r="W23" s="140"/>
      <c r="X23" s="140"/>
      <c r="Y23" s="140"/>
      <c r="Z23" s="140"/>
      <c r="AA23" s="140"/>
      <c r="AB23" s="140"/>
      <c r="AC23" s="140"/>
      <c r="AD23" s="140"/>
      <c r="AE23" s="140" t="s">
        <v>96</v>
      </c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x14ac:dyDescent="0.25">
      <c r="A24" s="142" t="s">
        <v>91</v>
      </c>
      <c r="B24" s="142" t="s">
        <v>60</v>
      </c>
      <c r="C24" s="181" t="s">
        <v>61</v>
      </c>
      <c r="D24" s="151"/>
      <c r="E24" s="156"/>
      <c r="F24" s="159"/>
      <c r="G24" s="159">
        <f>SUMIF(AE25:AE49,"&lt;&gt;NOR",G25:G49)</f>
        <v>0</v>
      </c>
      <c r="H24" s="159"/>
      <c r="I24" s="159">
        <f>SUM(I25:I49)</f>
        <v>0</v>
      </c>
      <c r="J24" s="159"/>
      <c r="K24" s="159">
        <f>SUM(K25:K49)</f>
        <v>0</v>
      </c>
      <c r="L24" s="159"/>
      <c r="M24" s="159">
        <f>SUM(M25:M49)</f>
        <v>0</v>
      </c>
      <c r="N24" s="152"/>
      <c r="O24" s="152">
        <f>SUM(O25:O49)</f>
        <v>0.23254999999999998</v>
      </c>
      <c r="P24" s="152"/>
      <c r="Q24" s="152">
        <f>SUM(Q25:Q49)</f>
        <v>0</v>
      </c>
      <c r="R24" s="152"/>
      <c r="S24" s="152"/>
      <c r="T24" s="153"/>
      <c r="U24" s="152">
        <f>SUM(U25:U49)</f>
        <v>21.130000000000003</v>
      </c>
      <c r="AE24" t="s">
        <v>92</v>
      </c>
    </row>
    <row r="25" spans="1:60" outlineLevel="1" x14ac:dyDescent="0.25">
      <c r="A25" s="141">
        <v>12</v>
      </c>
      <c r="B25" s="141" t="s">
        <v>123</v>
      </c>
      <c r="C25" s="179" t="s">
        <v>124</v>
      </c>
      <c r="D25" s="147" t="s">
        <v>95</v>
      </c>
      <c r="E25" s="154">
        <v>2</v>
      </c>
      <c r="F25" s="157">
        <f t="shared" ref="F25:F49" si="0">H25+J25</f>
        <v>0</v>
      </c>
      <c r="G25" s="158">
        <f t="shared" ref="G25:G49" si="1">ROUND(E25*F25,2)</f>
        <v>0</v>
      </c>
      <c r="H25" s="158"/>
      <c r="I25" s="158">
        <f t="shared" ref="I25:I49" si="2">ROUND(E25*H25,2)</f>
        <v>0</v>
      </c>
      <c r="J25" s="158"/>
      <c r="K25" s="158">
        <f t="shared" ref="K25:K49" si="3">ROUND(E25*J25,2)</f>
        <v>0</v>
      </c>
      <c r="L25" s="158">
        <v>21</v>
      </c>
      <c r="M25" s="158">
        <f t="shared" ref="M25:M49" si="4">G25*(1+L25/100)</f>
        <v>0</v>
      </c>
      <c r="N25" s="148">
        <v>1.5E-3</v>
      </c>
      <c r="O25" s="148">
        <f t="shared" ref="O25:O49" si="5">ROUND(E25*N25,5)</f>
        <v>3.0000000000000001E-3</v>
      </c>
      <c r="P25" s="148">
        <v>0</v>
      </c>
      <c r="Q25" s="148">
        <f t="shared" ref="Q25:Q49" si="6">ROUND(E25*P25,5)</f>
        <v>0</v>
      </c>
      <c r="R25" s="148"/>
      <c r="S25" s="148"/>
      <c r="T25" s="149">
        <v>0</v>
      </c>
      <c r="U25" s="148">
        <f t="shared" ref="U25:U49" si="7">ROUND(E25*T25,2)</f>
        <v>0</v>
      </c>
      <c r="V25" s="140"/>
      <c r="W25" s="140"/>
      <c r="X25" s="140"/>
      <c r="Y25" s="140"/>
      <c r="Z25" s="140"/>
      <c r="AA25" s="140"/>
      <c r="AB25" s="140"/>
      <c r="AC25" s="140"/>
      <c r="AD25" s="140"/>
      <c r="AE25" s="140" t="s">
        <v>117</v>
      </c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outlineLevel="1" x14ac:dyDescent="0.25">
      <c r="A26" s="141">
        <v>13</v>
      </c>
      <c r="B26" s="141" t="s">
        <v>125</v>
      </c>
      <c r="C26" s="179" t="s">
        <v>126</v>
      </c>
      <c r="D26" s="147" t="s">
        <v>95</v>
      </c>
      <c r="E26" s="154">
        <v>1</v>
      </c>
      <c r="F26" s="157">
        <v>0</v>
      </c>
      <c r="G26" s="158">
        <f t="shared" si="1"/>
        <v>0</v>
      </c>
      <c r="H26" s="158"/>
      <c r="I26" s="158">
        <f t="shared" si="2"/>
        <v>0</v>
      </c>
      <c r="J26" s="158"/>
      <c r="K26" s="158">
        <f t="shared" si="3"/>
        <v>0</v>
      </c>
      <c r="L26" s="158">
        <v>21</v>
      </c>
      <c r="M26" s="158">
        <f t="shared" si="4"/>
        <v>0</v>
      </c>
      <c r="N26" s="148">
        <v>5.1000000000000004E-3</v>
      </c>
      <c r="O26" s="148">
        <f t="shared" si="5"/>
        <v>5.1000000000000004E-3</v>
      </c>
      <c r="P26" s="148">
        <v>0</v>
      </c>
      <c r="Q26" s="148">
        <f t="shared" si="6"/>
        <v>0</v>
      </c>
      <c r="R26" s="148"/>
      <c r="S26" s="148"/>
      <c r="T26" s="149">
        <v>0</v>
      </c>
      <c r="U26" s="148">
        <f t="shared" si="7"/>
        <v>0</v>
      </c>
      <c r="V26" s="140"/>
      <c r="W26" s="140"/>
      <c r="X26" s="140"/>
      <c r="Y26" s="140"/>
      <c r="Z26" s="140"/>
      <c r="AA26" s="140"/>
      <c r="AB26" s="140"/>
      <c r="AC26" s="140"/>
      <c r="AD26" s="140"/>
      <c r="AE26" s="140" t="s">
        <v>117</v>
      </c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 x14ac:dyDescent="0.25">
      <c r="A27" s="141">
        <v>14</v>
      </c>
      <c r="B27" s="141" t="s">
        <v>127</v>
      </c>
      <c r="C27" s="179" t="s">
        <v>128</v>
      </c>
      <c r="D27" s="147" t="s">
        <v>95</v>
      </c>
      <c r="E27" s="154">
        <v>6</v>
      </c>
      <c r="F27" s="157">
        <f t="shared" si="0"/>
        <v>0</v>
      </c>
      <c r="G27" s="158">
        <f t="shared" si="1"/>
        <v>0</v>
      </c>
      <c r="H27" s="158"/>
      <c r="I27" s="158">
        <f t="shared" si="2"/>
        <v>0</v>
      </c>
      <c r="J27" s="158"/>
      <c r="K27" s="158">
        <f t="shared" si="3"/>
        <v>0</v>
      </c>
      <c r="L27" s="158">
        <v>21</v>
      </c>
      <c r="M27" s="158">
        <f t="shared" si="4"/>
        <v>0</v>
      </c>
      <c r="N27" s="148">
        <v>2.0500000000000002E-3</v>
      </c>
      <c r="O27" s="148">
        <f t="shared" si="5"/>
        <v>1.23E-2</v>
      </c>
      <c r="P27" s="148">
        <v>0</v>
      </c>
      <c r="Q27" s="148">
        <f t="shared" si="6"/>
        <v>0</v>
      </c>
      <c r="R27" s="148"/>
      <c r="S27" s="148"/>
      <c r="T27" s="149">
        <v>0</v>
      </c>
      <c r="U27" s="148">
        <f t="shared" si="7"/>
        <v>0</v>
      </c>
      <c r="V27" s="140"/>
      <c r="W27" s="140"/>
      <c r="X27" s="140"/>
      <c r="Y27" s="140"/>
      <c r="Z27" s="140"/>
      <c r="AA27" s="140"/>
      <c r="AB27" s="140"/>
      <c r="AC27" s="140"/>
      <c r="AD27" s="140"/>
      <c r="AE27" s="140" t="s">
        <v>117</v>
      </c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 x14ac:dyDescent="0.25">
      <c r="A28" s="141">
        <v>15</v>
      </c>
      <c r="B28" s="141" t="s">
        <v>129</v>
      </c>
      <c r="C28" s="179" t="s">
        <v>130</v>
      </c>
      <c r="D28" s="147" t="s">
        <v>95</v>
      </c>
      <c r="E28" s="154">
        <v>4</v>
      </c>
      <c r="F28" s="157">
        <f t="shared" si="0"/>
        <v>0</v>
      </c>
      <c r="G28" s="158">
        <f t="shared" si="1"/>
        <v>0</v>
      </c>
      <c r="H28" s="158"/>
      <c r="I28" s="158">
        <f t="shared" si="2"/>
        <v>0</v>
      </c>
      <c r="J28" s="158"/>
      <c r="K28" s="158">
        <f t="shared" si="3"/>
        <v>0</v>
      </c>
      <c r="L28" s="158">
        <v>21</v>
      </c>
      <c r="M28" s="158">
        <f t="shared" si="4"/>
        <v>0</v>
      </c>
      <c r="N28" s="148">
        <v>4.1000000000000003E-3</v>
      </c>
      <c r="O28" s="148">
        <f t="shared" si="5"/>
        <v>1.6400000000000001E-2</v>
      </c>
      <c r="P28" s="148">
        <v>0</v>
      </c>
      <c r="Q28" s="148">
        <f t="shared" si="6"/>
        <v>0</v>
      </c>
      <c r="R28" s="148"/>
      <c r="S28" s="148"/>
      <c r="T28" s="149">
        <v>0</v>
      </c>
      <c r="U28" s="148">
        <f t="shared" si="7"/>
        <v>0</v>
      </c>
      <c r="V28" s="140"/>
      <c r="W28" s="140"/>
      <c r="X28" s="140"/>
      <c r="Y28" s="140"/>
      <c r="Z28" s="140"/>
      <c r="AA28" s="140"/>
      <c r="AB28" s="140"/>
      <c r="AC28" s="140"/>
      <c r="AD28" s="140"/>
      <c r="AE28" s="140" t="s">
        <v>117</v>
      </c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outlineLevel="1" x14ac:dyDescent="0.25">
      <c r="A29" s="141">
        <v>16</v>
      </c>
      <c r="B29" s="141" t="s">
        <v>131</v>
      </c>
      <c r="C29" s="179" t="s">
        <v>132</v>
      </c>
      <c r="D29" s="147" t="s">
        <v>95</v>
      </c>
      <c r="E29" s="154">
        <v>4</v>
      </c>
      <c r="F29" s="157">
        <f t="shared" si="0"/>
        <v>0</v>
      </c>
      <c r="G29" s="158">
        <f t="shared" si="1"/>
        <v>0</v>
      </c>
      <c r="H29" s="158"/>
      <c r="I29" s="158">
        <f t="shared" si="2"/>
        <v>0</v>
      </c>
      <c r="J29" s="158"/>
      <c r="K29" s="158">
        <f t="shared" si="3"/>
        <v>0</v>
      </c>
      <c r="L29" s="158">
        <v>21</v>
      </c>
      <c r="M29" s="158">
        <f t="shared" si="4"/>
        <v>0</v>
      </c>
      <c r="N29" s="148">
        <v>8.2000000000000007E-3</v>
      </c>
      <c r="O29" s="148">
        <f t="shared" si="5"/>
        <v>3.2800000000000003E-2</v>
      </c>
      <c r="P29" s="148">
        <v>0</v>
      </c>
      <c r="Q29" s="148">
        <f t="shared" si="6"/>
        <v>0</v>
      </c>
      <c r="R29" s="148"/>
      <c r="S29" s="148"/>
      <c r="T29" s="149">
        <v>0</v>
      </c>
      <c r="U29" s="148">
        <f t="shared" si="7"/>
        <v>0</v>
      </c>
      <c r="V29" s="140"/>
      <c r="W29" s="140"/>
      <c r="X29" s="140"/>
      <c r="Y29" s="140"/>
      <c r="Z29" s="140"/>
      <c r="AA29" s="140"/>
      <c r="AB29" s="140"/>
      <c r="AC29" s="140"/>
      <c r="AD29" s="140"/>
      <c r="AE29" s="140" t="s">
        <v>117</v>
      </c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outlineLevel="1" x14ac:dyDescent="0.25">
      <c r="A30" s="141">
        <v>17</v>
      </c>
      <c r="B30" s="141" t="s">
        <v>133</v>
      </c>
      <c r="C30" s="179" t="s">
        <v>134</v>
      </c>
      <c r="D30" s="147" t="s">
        <v>95</v>
      </c>
      <c r="E30" s="154">
        <v>6</v>
      </c>
      <c r="F30" s="157">
        <f t="shared" si="0"/>
        <v>0</v>
      </c>
      <c r="G30" s="158">
        <f t="shared" si="1"/>
        <v>0</v>
      </c>
      <c r="H30" s="158"/>
      <c r="I30" s="158">
        <f t="shared" si="2"/>
        <v>0</v>
      </c>
      <c r="J30" s="158"/>
      <c r="K30" s="158">
        <f t="shared" si="3"/>
        <v>0</v>
      </c>
      <c r="L30" s="158">
        <v>21</v>
      </c>
      <c r="M30" s="158">
        <f t="shared" si="4"/>
        <v>0</v>
      </c>
      <c r="N30" s="148">
        <v>2.0500000000000001E-2</v>
      </c>
      <c r="O30" s="148">
        <f t="shared" si="5"/>
        <v>0.123</v>
      </c>
      <c r="P30" s="148">
        <v>0</v>
      </c>
      <c r="Q30" s="148">
        <f t="shared" si="6"/>
        <v>0</v>
      </c>
      <c r="R30" s="148"/>
      <c r="S30" s="148"/>
      <c r="T30" s="149">
        <v>0</v>
      </c>
      <c r="U30" s="148">
        <f t="shared" si="7"/>
        <v>0</v>
      </c>
      <c r="V30" s="140"/>
      <c r="W30" s="140"/>
      <c r="X30" s="140"/>
      <c r="Y30" s="140"/>
      <c r="Z30" s="140"/>
      <c r="AA30" s="140"/>
      <c r="AB30" s="140"/>
      <c r="AC30" s="140"/>
      <c r="AD30" s="140"/>
      <c r="AE30" s="140" t="s">
        <v>117</v>
      </c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outlineLevel="1" x14ac:dyDescent="0.25">
      <c r="A31" s="141">
        <v>18</v>
      </c>
      <c r="B31" s="141" t="s">
        <v>135</v>
      </c>
      <c r="C31" s="179" t="s">
        <v>136</v>
      </c>
      <c r="D31" s="147" t="s">
        <v>95</v>
      </c>
      <c r="E31" s="154">
        <v>3</v>
      </c>
      <c r="F31" s="157">
        <f t="shared" si="0"/>
        <v>0</v>
      </c>
      <c r="G31" s="158">
        <f t="shared" si="1"/>
        <v>0</v>
      </c>
      <c r="H31" s="158"/>
      <c r="I31" s="158">
        <f t="shared" si="2"/>
        <v>0</v>
      </c>
      <c r="J31" s="158"/>
      <c r="K31" s="158">
        <f t="shared" si="3"/>
        <v>0</v>
      </c>
      <c r="L31" s="158">
        <v>21</v>
      </c>
      <c r="M31" s="158">
        <f t="shared" si="4"/>
        <v>0</v>
      </c>
      <c r="N31" s="148">
        <v>3.8000000000000002E-4</v>
      </c>
      <c r="O31" s="148">
        <f t="shared" si="5"/>
        <v>1.14E-3</v>
      </c>
      <c r="P31" s="148">
        <v>0</v>
      </c>
      <c r="Q31" s="148">
        <f t="shared" si="6"/>
        <v>0</v>
      </c>
      <c r="R31" s="148"/>
      <c r="S31" s="148"/>
      <c r="T31" s="149">
        <v>0</v>
      </c>
      <c r="U31" s="148">
        <f t="shared" si="7"/>
        <v>0</v>
      </c>
      <c r="V31" s="140"/>
      <c r="W31" s="140"/>
      <c r="X31" s="140"/>
      <c r="Y31" s="140"/>
      <c r="Z31" s="140"/>
      <c r="AA31" s="140"/>
      <c r="AB31" s="140"/>
      <c r="AC31" s="140"/>
      <c r="AD31" s="140"/>
      <c r="AE31" s="140" t="s">
        <v>117</v>
      </c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 x14ac:dyDescent="0.25">
      <c r="A32" s="141">
        <v>19</v>
      </c>
      <c r="B32" s="141" t="s">
        <v>137</v>
      </c>
      <c r="C32" s="179" t="s">
        <v>138</v>
      </c>
      <c r="D32" s="147" t="s">
        <v>95</v>
      </c>
      <c r="E32" s="154">
        <v>1</v>
      </c>
      <c r="F32" s="157">
        <f t="shared" si="0"/>
        <v>0</v>
      </c>
      <c r="G32" s="158">
        <f t="shared" si="1"/>
        <v>0</v>
      </c>
      <c r="H32" s="158"/>
      <c r="I32" s="158">
        <f t="shared" si="2"/>
        <v>0</v>
      </c>
      <c r="J32" s="158"/>
      <c r="K32" s="158">
        <f t="shared" si="3"/>
        <v>0</v>
      </c>
      <c r="L32" s="158">
        <v>21</v>
      </c>
      <c r="M32" s="158">
        <f t="shared" si="4"/>
        <v>0</v>
      </c>
      <c r="N32" s="148">
        <v>1.07E-3</v>
      </c>
      <c r="O32" s="148">
        <f t="shared" si="5"/>
        <v>1.07E-3</v>
      </c>
      <c r="P32" s="148">
        <v>0</v>
      </c>
      <c r="Q32" s="148">
        <f t="shared" si="6"/>
        <v>0</v>
      </c>
      <c r="R32" s="148"/>
      <c r="S32" s="148"/>
      <c r="T32" s="149">
        <v>0</v>
      </c>
      <c r="U32" s="148">
        <f t="shared" si="7"/>
        <v>0</v>
      </c>
      <c r="V32" s="140"/>
      <c r="W32" s="140"/>
      <c r="X32" s="140"/>
      <c r="Y32" s="140"/>
      <c r="Z32" s="140"/>
      <c r="AA32" s="140"/>
      <c r="AB32" s="140"/>
      <c r="AC32" s="140"/>
      <c r="AD32" s="140"/>
      <c r="AE32" s="140" t="s">
        <v>117</v>
      </c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 x14ac:dyDescent="0.25">
      <c r="A33" s="141">
        <v>20</v>
      </c>
      <c r="B33" s="141" t="s">
        <v>139</v>
      </c>
      <c r="C33" s="179" t="s">
        <v>140</v>
      </c>
      <c r="D33" s="147" t="s">
        <v>95</v>
      </c>
      <c r="E33" s="154">
        <v>5</v>
      </c>
      <c r="F33" s="157">
        <f t="shared" si="0"/>
        <v>0</v>
      </c>
      <c r="G33" s="158">
        <f t="shared" si="1"/>
        <v>0</v>
      </c>
      <c r="H33" s="158"/>
      <c r="I33" s="158">
        <f t="shared" si="2"/>
        <v>0</v>
      </c>
      <c r="J33" s="158"/>
      <c r="K33" s="158">
        <f t="shared" si="3"/>
        <v>0</v>
      </c>
      <c r="L33" s="158">
        <v>21</v>
      </c>
      <c r="M33" s="158">
        <f t="shared" si="4"/>
        <v>0</v>
      </c>
      <c r="N33" s="148">
        <v>1.2700000000000001E-3</v>
      </c>
      <c r="O33" s="148">
        <f t="shared" si="5"/>
        <v>6.3499999999999997E-3</v>
      </c>
      <c r="P33" s="148">
        <v>0</v>
      </c>
      <c r="Q33" s="148">
        <f t="shared" si="6"/>
        <v>0</v>
      </c>
      <c r="R33" s="148"/>
      <c r="S33" s="148"/>
      <c r="T33" s="149">
        <v>0</v>
      </c>
      <c r="U33" s="148">
        <f t="shared" si="7"/>
        <v>0</v>
      </c>
      <c r="V33" s="140"/>
      <c r="W33" s="140"/>
      <c r="X33" s="140"/>
      <c r="Y33" s="140"/>
      <c r="Z33" s="140"/>
      <c r="AA33" s="140"/>
      <c r="AB33" s="140"/>
      <c r="AC33" s="140"/>
      <c r="AD33" s="140"/>
      <c r="AE33" s="140" t="s">
        <v>117</v>
      </c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 x14ac:dyDescent="0.25">
      <c r="A34" s="141">
        <v>21</v>
      </c>
      <c r="B34" s="141" t="s">
        <v>141</v>
      </c>
      <c r="C34" s="179" t="s">
        <v>142</v>
      </c>
      <c r="D34" s="147" t="s">
        <v>95</v>
      </c>
      <c r="E34" s="154">
        <v>1</v>
      </c>
      <c r="F34" s="157">
        <f t="shared" si="0"/>
        <v>0</v>
      </c>
      <c r="G34" s="158">
        <f t="shared" si="1"/>
        <v>0</v>
      </c>
      <c r="H34" s="158"/>
      <c r="I34" s="158">
        <f t="shared" si="2"/>
        <v>0</v>
      </c>
      <c r="J34" s="158"/>
      <c r="K34" s="158">
        <f t="shared" si="3"/>
        <v>0</v>
      </c>
      <c r="L34" s="158">
        <v>21</v>
      </c>
      <c r="M34" s="158">
        <f t="shared" si="4"/>
        <v>0</v>
      </c>
      <c r="N34" s="148">
        <v>2.0699999999999998E-3</v>
      </c>
      <c r="O34" s="148">
        <f t="shared" si="5"/>
        <v>2.0699999999999998E-3</v>
      </c>
      <c r="P34" s="148">
        <v>0</v>
      </c>
      <c r="Q34" s="148">
        <f t="shared" si="6"/>
        <v>0</v>
      </c>
      <c r="R34" s="148"/>
      <c r="S34" s="148"/>
      <c r="T34" s="149">
        <v>0</v>
      </c>
      <c r="U34" s="148">
        <f t="shared" si="7"/>
        <v>0</v>
      </c>
      <c r="V34" s="140"/>
      <c r="W34" s="140"/>
      <c r="X34" s="140"/>
      <c r="Y34" s="140"/>
      <c r="Z34" s="140"/>
      <c r="AA34" s="140"/>
      <c r="AB34" s="140"/>
      <c r="AC34" s="140"/>
      <c r="AD34" s="140"/>
      <c r="AE34" s="140" t="s">
        <v>117</v>
      </c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 x14ac:dyDescent="0.25">
      <c r="A35" s="141">
        <v>22</v>
      </c>
      <c r="B35" s="141" t="s">
        <v>143</v>
      </c>
      <c r="C35" s="179" t="s">
        <v>144</v>
      </c>
      <c r="D35" s="147" t="s">
        <v>95</v>
      </c>
      <c r="E35" s="154">
        <v>2</v>
      </c>
      <c r="F35" s="157">
        <f t="shared" si="0"/>
        <v>0</v>
      </c>
      <c r="G35" s="158">
        <f t="shared" si="1"/>
        <v>0</v>
      </c>
      <c r="H35" s="158"/>
      <c r="I35" s="158">
        <f t="shared" si="2"/>
        <v>0</v>
      </c>
      <c r="J35" s="158"/>
      <c r="K35" s="158">
        <f t="shared" si="3"/>
        <v>0</v>
      </c>
      <c r="L35" s="158">
        <v>21</v>
      </c>
      <c r="M35" s="158">
        <f t="shared" si="4"/>
        <v>0</v>
      </c>
      <c r="N35" s="148">
        <v>2.64E-3</v>
      </c>
      <c r="O35" s="148">
        <f t="shared" si="5"/>
        <v>5.28E-3</v>
      </c>
      <c r="P35" s="148">
        <v>0</v>
      </c>
      <c r="Q35" s="148">
        <f t="shared" si="6"/>
        <v>0</v>
      </c>
      <c r="R35" s="148"/>
      <c r="S35" s="148"/>
      <c r="T35" s="149">
        <v>0</v>
      </c>
      <c r="U35" s="148">
        <f t="shared" si="7"/>
        <v>0</v>
      </c>
      <c r="V35" s="140"/>
      <c r="W35" s="140"/>
      <c r="X35" s="140"/>
      <c r="Y35" s="140"/>
      <c r="Z35" s="140"/>
      <c r="AA35" s="140"/>
      <c r="AB35" s="140"/>
      <c r="AC35" s="140"/>
      <c r="AD35" s="140"/>
      <c r="AE35" s="140" t="s">
        <v>117</v>
      </c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ht="20.399999999999999" outlineLevel="1" x14ac:dyDescent="0.25">
      <c r="A36" s="141">
        <v>23</v>
      </c>
      <c r="B36" s="141" t="s">
        <v>145</v>
      </c>
      <c r="C36" s="179" t="s">
        <v>146</v>
      </c>
      <c r="D36" s="147" t="s">
        <v>95</v>
      </c>
      <c r="E36" s="154">
        <v>1</v>
      </c>
      <c r="F36" s="157">
        <f t="shared" si="0"/>
        <v>0</v>
      </c>
      <c r="G36" s="158">
        <f t="shared" si="1"/>
        <v>0</v>
      </c>
      <c r="H36" s="158"/>
      <c r="I36" s="158">
        <f t="shared" si="2"/>
        <v>0</v>
      </c>
      <c r="J36" s="158"/>
      <c r="K36" s="158">
        <f t="shared" si="3"/>
        <v>0</v>
      </c>
      <c r="L36" s="158">
        <v>21</v>
      </c>
      <c r="M36" s="158">
        <f t="shared" si="4"/>
        <v>0</v>
      </c>
      <c r="N36" s="148">
        <v>3.8999999999999999E-4</v>
      </c>
      <c r="O36" s="148">
        <f t="shared" si="5"/>
        <v>3.8999999999999999E-4</v>
      </c>
      <c r="P36" s="148">
        <v>0</v>
      </c>
      <c r="Q36" s="148">
        <f t="shared" si="6"/>
        <v>0</v>
      </c>
      <c r="R36" s="148"/>
      <c r="S36" s="148"/>
      <c r="T36" s="149">
        <v>0</v>
      </c>
      <c r="U36" s="148">
        <f t="shared" si="7"/>
        <v>0</v>
      </c>
      <c r="V36" s="140"/>
      <c r="W36" s="140"/>
      <c r="X36" s="140"/>
      <c r="Y36" s="140"/>
      <c r="Z36" s="140"/>
      <c r="AA36" s="140"/>
      <c r="AB36" s="140"/>
      <c r="AC36" s="140"/>
      <c r="AD36" s="140"/>
      <c r="AE36" s="140" t="s">
        <v>117</v>
      </c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ht="20.399999999999999" outlineLevel="1" x14ac:dyDescent="0.25">
      <c r="A37" s="141">
        <v>24</v>
      </c>
      <c r="B37" s="141" t="s">
        <v>147</v>
      </c>
      <c r="C37" s="179" t="s">
        <v>148</v>
      </c>
      <c r="D37" s="147" t="s">
        <v>95</v>
      </c>
      <c r="E37" s="154">
        <v>1</v>
      </c>
      <c r="F37" s="157">
        <f t="shared" si="0"/>
        <v>0</v>
      </c>
      <c r="G37" s="158">
        <f t="shared" si="1"/>
        <v>0</v>
      </c>
      <c r="H37" s="158"/>
      <c r="I37" s="158">
        <f t="shared" si="2"/>
        <v>0</v>
      </c>
      <c r="J37" s="158"/>
      <c r="K37" s="158">
        <f t="shared" si="3"/>
        <v>0</v>
      </c>
      <c r="L37" s="158">
        <v>21</v>
      </c>
      <c r="M37" s="158">
        <f t="shared" si="4"/>
        <v>0</v>
      </c>
      <c r="N37" s="148">
        <v>6.9999999999999999E-4</v>
      </c>
      <c r="O37" s="148">
        <f t="shared" si="5"/>
        <v>6.9999999999999999E-4</v>
      </c>
      <c r="P37" s="148">
        <v>0</v>
      </c>
      <c r="Q37" s="148">
        <f t="shared" si="6"/>
        <v>0</v>
      </c>
      <c r="R37" s="148"/>
      <c r="S37" s="148"/>
      <c r="T37" s="149">
        <v>0</v>
      </c>
      <c r="U37" s="148">
        <f t="shared" si="7"/>
        <v>0</v>
      </c>
      <c r="V37" s="140"/>
      <c r="W37" s="140"/>
      <c r="X37" s="140"/>
      <c r="Y37" s="140"/>
      <c r="Z37" s="140"/>
      <c r="AA37" s="140"/>
      <c r="AB37" s="140"/>
      <c r="AC37" s="140"/>
      <c r="AD37" s="140"/>
      <c r="AE37" s="140" t="s">
        <v>117</v>
      </c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outlineLevel="1" x14ac:dyDescent="0.25">
      <c r="A38" s="141">
        <v>25</v>
      </c>
      <c r="B38" s="141" t="s">
        <v>149</v>
      </c>
      <c r="C38" s="179" t="s">
        <v>150</v>
      </c>
      <c r="D38" s="147" t="s">
        <v>95</v>
      </c>
      <c r="E38" s="154">
        <v>1</v>
      </c>
      <c r="F38" s="157">
        <f t="shared" si="0"/>
        <v>0</v>
      </c>
      <c r="G38" s="158">
        <f t="shared" si="1"/>
        <v>0</v>
      </c>
      <c r="H38" s="158"/>
      <c r="I38" s="158">
        <f t="shared" si="2"/>
        <v>0</v>
      </c>
      <c r="J38" s="158"/>
      <c r="K38" s="158">
        <f t="shared" si="3"/>
        <v>0</v>
      </c>
      <c r="L38" s="158">
        <v>21</v>
      </c>
      <c r="M38" s="158">
        <f t="shared" si="4"/>
        <v>0</v>
      </c>
      <c r="N38" s="148">
        <v>0</v>
      </c>
      <c r="O38" s="148">
        <f t="shared" si="5"/>
        <v>0</v>
      </c>
      <c r="P38" s="148">
        <v>0</v>
      </c>
      <c r="Q38" s="148">
        <f t="shared" si="6"/>
        <v>0</v>
      </c>
      <c r="R38" s="148"/>
      <c r="S38" s="148"/>
      <c r="T38" s="149">
        <v>0</v>
      </c>
      <c r="U38" s="148">
        <f t="shared" si="7"/>
        <v>0</v>
      </c>
      <c r="V38" s="140"/>
      <c r="W38" s="140"/>
      <c r="X38" s="140"/>
      <c r="Y38" s="140"/>
      <c r="Z38" s="140"/>
      <c r="AA38" s="140"/>
      <c r="AB38" s="140"/>
      <c r="AC38" s="140"/>
      <c r="AD38" s="140"/>
      <c r="AE38" s="140" t="s">
        <v>96</v>
      </c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outlineLevel="1" x14ac:dyDescent="0.25">
      <c r="A39" s="141">
        <v>26</v>
      </c>
      <c r="B39" s="141" t="s">
        <v>151</v>
      </c>
      <c r="C39" s="179" t="s">
        <v>152</v>
      </c>
      <c r="D39" s="147" t="s">
        <v>95</v>
      </c>
      <c r="E39" s="154">
        <v>1</v>
      </c>
      <c r="F39" s="157">
        <f t="shared" si="0"/>
        <v>0</v>
      </c>
      <c r="G39" s="158">
        <f t="shared" si="1"/>
        <v>0</v>
      </c>
      <c r="H39" s="158"/>
      <c r="I39" s="158">
        <f t="shared" si="2"/>
        <v>0</v>
      </c>
      <c r="J39" s="158"/>
      <c r="K39" s="158">
        <f t="shared" si="3"/>
        <v>0</v>
      </c>
      <c r="L39" s="158">
        <v>21</v>
      </c>
      <c r="M39" s="158">
        <f t="shared" si="4"/>
        <v>0</v>
      </c>
      <c r="N39" s="148">
        <v>8.0000000000000004E-4</v>
      </c>
      <c r="O39" s="148">
        <f t="shared" si="5"/>
        <v>8.0000000000000004E-4</v>
      </c>
      <c r="P39" s="148">
        <v>0</v>
      </c>
      <c r="Q39" s="148">
        <f t="shared" si="6"/>
        <v>0</v>
      </c>
      <c r="R39" s="148"/>
      <c r="S39" s="148"/>
      <c r="T39" s="149">
        <v>0</v>
      </c>
      <c r="U39" s="148">
        <f t="shared" si="7"/>
        <v>0</v>
      </c>
      <c r="V39" s="140"/>
      <c r="W39" s="140"/>
      <c r="X39" s="140"/>
      <c r="Y39" s="140"/>
      <c r="Z39" s="140"/>
      <c r="AA39" s="140"/>
      <c r="AB39" s="140"/>
      <c r="AC39" s="140"/>
      <c r="AD39" s="140"/>
      <c r="AE39" s="140" t="s">
        <v>117</v>
      </c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 x14ac:dyDescent="0.25">
      <c r="A40" s="141">
        <v>27</v>
      </c>
      <c r="B40" s="141" t="s">
        <v>153</v>
      </c>
      <c r="C40" s="179" t="s">
        <v>154</v>
      </c>
      <c r="D40" s="147" t="s">
        <v>101</v>
      </c>
      <c r="E40" s="154">
        <v>50</v>
      </c>
      <c r="F40" s="157">
        <f t="shared" si="0"/>
        <v>0</v>
      </c>
      <c r="G40" s="158">
        <f t="shared" si="1"/>
        <v>0</v>
      </c>
      <c r="H40" s="158"/>
      <c r="I40" s="158">
        <f t="shared" si="2"/>
        <v>0</v>
      </c>
      <c r="J40" s="158"/>
      <c r="K40" s="158">
        <f t="shared" si="3"/>
        <v>0</v>
      </c>
      <c r="L40" s="158">
        <v>21</v>
      </c>
      <c r="M40" s="158">
        <f t="shared" si="4"/>
        <v>0</v>
      </c>
      <c r="N40" s="148">
        <v>1.0000000000000001E-5</v>
      </c>
      <c r="O40" s="148">
        <f t="shared" si="5"/>
        <v>5.0000000000000001E-4</v>
      </c>
      <c r="P40" s="148">
        <v>0</v>
      </c>
      <c r="Q40" s="148">
        <f t="shared" si="6"/>
        <v>0</v>
      </c>
      <c r="R40" s="148"/>
      <c r="S40" s="148"/>
      <c r="T40" s="149">
        <v>0.08</v>
      </c>
      <c r="U40" s="148">
        <f t="shared" si="7"/>
        <v>4</v>
      </c>
      <c r="V40" s="140"/>
      <c r="W40" s="140"/>
      <c r="X40" s="140"/>
      <c r="Y40" s="140"/>
      <c r="Z40" s="140"/>
      <c r="AA40" s="140"/>
      <c r="AB40" s="140"/>
      <c r="AC40" s="140"/>
      <c r="AD40" s="140"/>
      <c r="AE40" s="140" t="s">
        <v>96</v>
      </c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outlineLevel="1" x14ac:dyDescent="0.25">
      <c r="A41" s="141">
        <v>28</v>
      </c>
      <c r="B41" s="141" t="s">
        <v>155</v>
      </c>
      <c r="C41" s="179" t="s">
        <v>156</v>
      </c>
      <c r="D41" s="147" t="s">
        <v>95</v>
      </c>
      <c r="E41" s="154">
        <v>12</v>
      </c>
      <c r="F41" s="157">
        <f t="shared" si="0"/>
        <v>0</v>
      </c>
      <c r="G41" s="158">
        <f t="shared" si="1"/>
        <v>0</v>
      </c>
      <c r="H41" s="158"/>
      <c r="I41" s="158">
        <f t="shared" si="2"/>
        <v>0</v>
      </c>
      <c r="J41" s="158"/>
      <c r="K41" s="158">
        <f t="shared" si="3"/>
        <v>0</v>
      </c>
      <c r="L41" s="158">
        <v>21</v>
      </c>
      <c r="M41" s="158">
        <f t="shared" si="4"/>
        <v>0</v>
      </c>
      <c r="N41" s="148">
        <v>2.0000000000000002E-5</v>
      </c>
      <c r="O41" s="148">
        <f t="shared" si="5"/>
        <v>2.4000000000000001E-4</v>
      </c>
      <c r="P41" s="148">
        <v>0</v>
      </c>
      <c r="Q41" s="148">
        <f t="shared" si="6"/>
        <v>0</v>
      </c>
      <c r="R41" s="148"/>
      <c r="S41" s="148"/>
      <c r="T41" s="149">
        <v>0.20599999999999999</v>
      </c>
      <c r="U41" s="148">
        <f t="shared" si="7"/>
        <v>2.4700000000000002</v>
      </c>
      <c r="V41" s="140"/>
      <c r="W41" s="140"/>
      <c r="X41" s="140"/>
      <c r="Y41" s="140"/>
      <c r="Z41" s="140"/>
      <c r="AA41" s="140"/>
      <c r="AB41" s="140"/>
      <c r="AC41" s="140"/>
      <c r="AD41" s="140"/>
      <c r="AE41" s="140" t="s">
        <v>96</v>
      </c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outlineLevel="1" x14ac:dyDescent="0.25">
      <c r="A42" s="141">
        <v>29</v>
      </c>
      <c r="B42" s="141" t="s">
        <v>157</v>
      </c>
      <c r="C42" s="179" t="s">
        <v>158</v>
      </c>
      <c r="D42" s="147" t="s">
        <v>95</v>
      </c>
      <c r="E42" s="154">
        <v>3</v>
      </c>
      <c r="F42" s="157">
        <f t="shared" si="0"/>
        <v>0</v>
      </c>
      <c r="G42" s="158">
        <f t="shared" si="1"/>
        <v>0</v>
      </c>
      <c r="H42" s="158"/>
      <c r="I42" s="158">
        <f t="shared" si="2"/>
        <v>0</v>
      </c>
      <c r="J42" s="158"/>
      <c r="K42" s="158">
        <f t="shared" si="3"/>
        <v>0</v>
      </c>
      <c r="L42" s="158">
        <v>21</v>
      </c>
      <c r="M42" s="158">
        <f t="shared" si="4"/>
        <v>0</v>
      </c>
      <c r="N42" s="148">
        <v>3.0000000000000001E-5</v>
      </c>
      <c r="O42" s="148">
        <f t="shared" si="5"/>
        <v>9.0000000000000006E-5</v>
      </c>
      <c r="P42" s="148">
        <v>0</v>
      </c>
      <c r="Q42" s="148">
        <f t="shared" si="6"/>
        <v>0</v>
      </c>
      <c r="R42" s="148"/>
      <c r="S42" s="148"/>
      <c r="T42" s="149">
        <v>0.33</v>
      </c>
      <c r="U42" s="148">
        <f t="shared" si="7"/>
        <v>0.99</v>
      </c>
      <c r="V42" s="140"/>
      <c r="W42" s="140"/>
      <c r="X42" s="140"/>
      <c r="Y42" s="140"/>
      <c r="Z42" s="140"/>
      <c r="AA42" s="140"/>
      <c r="AB42" s="140"/>
      <c r="AC42" s="140"/>
      <c r="AD42" s="140"/>
      <c r="AE42" s="140" t="s">
        <v>96</v>
      </c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outlineLevel="1" x14ac:dyDescent="0.25">
      <c r="A43" s="141">
        <v>30</v>
      </c>
      <c r="B43" s="141" t="s">
        <v>159</v>
      </c>
      <c r="C43" s="179" t="s">
        <v>160</v>
      </c>
      <c r="D43" s="147" t="s">
        <v>95</v>
      </c>
      <c r="E43" s="154">
        <v>1</v>
      </c>
      <c r="F43" s="157">
        <f t="shared" si="0"/>
        <v>0</v>
      </c>
      <c r="G43" s="158">
        <f t="shared" si="1"/>
        <v>0</v>
      </c>
      <c r="H43" s="158"/>
      <c r="I43" s="158">
        <f t="shared" si="2"/>
        <v>0</v>
      </c>
      <c r="J43" s="158"/>
      <c r="K43" s="158">
        <f t="shared" si="3"/>
        <v>0</v>
      </c>
      <c r="L43" s="158">
        <v>21</v>
      </c>
      <c r="M43" s="158">
        <f t="shared" si="4"/>
        <v>0</v>
      </c>
      <c r="N43" s="148">
        <v>7.4000000000000003E-3</v>
      </c>
      <c r="O43" s="148">
        <f t="shared" si="5"/>
        <v>7.4000000000000003E-3</v>
      </c>
      <c r="P43" s="148">
        <v>0</v>
      </c>
      <c r="Q43" s="148">
        <f t="shared" si="6"/>
        <v>0</v>
      </c>
      <c r="R43" s="148"/>
      <c r="S43" s="148"/>
      <c r="T43" s="149">
        <v>0</v>
      </c>
      <c r="U43" s="148">
        <f t="shared" si="7"/>
        <v>0</v>
      </c>
      <c r="V43" s="140"/>
      <c r="W43" s="140"/>
      <c r="X43" s="140"/>
      <c r="Y43" s="140"/>
      <c r="Z43" s="140"/>
      <c r="AA43" s="140"/>
      <c r="AB43" s="140"/>
      <c r="AC43" s="140"/>
      <c r="AD43" s="140"/>
      <c r="AE43" s="140" t="s">
        <v>117</v>
      </c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outlineLevel="1" x14ac:dyDescent="0.25">
      <c r="A44" s="141">
        <v>31</v>
      </c>
      <c r="B44" s="141" t="s">
        <v>161</v>
      </c>
      <c r="C44" s="179" t="s">
        <v>162</v>
      </c>
      <c r="D44" s="147" t="s">
        <v>95</v>
      </c>
      <c r="E44" s="154">
        <v>1</v>
      </c>
      <c r="F44" s="157">
        <f t="shared" si="0"/>
        <v>0</v>
      </c>
      <c r="G44" s="158">
        <f t="shared" si="1"/>
        <v>0</v>
      </c>
      <c r="H44" s="158"/>
      <c r="I44" s="158">
        <f t="shared" si="2"/>
        <v>0</v>
      </c>
      <c r="J44" s="158"/>
      <c r="K44" s="158">
        <f t="shared" si="3"/>
        <v>0</v>
      </c>
      <c r="L44" s="158">
        <v>21</v>
      </c>
      <c r="M44" s="158">
        <f t="shared" si="4"/>
        <v>0</v>
      </c>
      <c r="N44" s="148">
        <v>1.2E-2</v>
      </c>
      <c r="O44" s="148">
        <f t="shared" si="5"/>
        <v>1.2E-2</v>
      </c>
      <c r="P44" s="148">
        <v>0</v>
      </c>
      <c r="Q44" s="148">
        <f t="shared" si="6"/>
        <v>0</v>
      </c>
      <c r="R44" s="148"/>
      <c r="S44" s="148"/>
      <c r="T44" s="149">
        <v>0</v>
      </c>
      <c r="U44" s="148">
        <f t="shared" si="7"/>
        <v>0</v>
      </c>
      <c r="V44" s="140"/>
      <c r="W44" s="140"/>
      <c r="X44" s="140"/>
      <c r="Y44" s="140"/>
      <c r="Z44" s="140"/>
      <c r="AA44" s="140"/>
      <c r="AB44" s="140"/>
      <c r="AC44" s="140"/>
      <c r="AD44" s="140"/>
      <c r="AE44" s="140" t="s">
        <v>117</v>
      </c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</row>
    <row r="45" spans="1:60" ht="20.399999999999999" outlineLevel="1" x14ac:dyDescent="0.25">
      <c r="A45" s="141">
        <v>32</v>
      </c>
      <c r="B45" s="141" t="s">
        <v>163</v>
      </c>
      <c r="C45" s="179" t="s">
        <v>164</v>
      </c>
      <c r="D45" s="147" t="s">
        <v>95</v>
      </c>
      <c r="E45" s="154">
        <v>1</v>
      </c>
      <c r="F45" s="157">
        <f t="shared" si="0"/>
        <v>0</v>
      </c>
      <c r="G45" s="158">
        <f t="shared" si="1"/>
        <v>0</v>
      </c>
      <c r="H45" s="158"/>
      <c r="I45" s="158">
        <f t="shared" si="2"/>
        <v>0</v>
      </c>
      <c r="J45" s="158"/>
      <c r="K45" s="158">
        <f t="shared" si="3"/>
        <v>0</v>
      </c>
      <c r="L45" s="158">
        <v>21</v>
      </c>
      <c r="M45" s="158">
        <f t="shared" si="4"/>
        <v>0</v>
      </c>
      <c r="N45" s="148">
        <v>1.92E-3</v>
      </c>
      <c r="O45" s="148">
        <f t="shared" si="5"/>
        <v>1.92E-3</v>
      </c>
      <c r="P45" s="148">
        <v>0</v>
      </c>
      <c r="Q45" s="148">
        <f t="shared" si="6"/>
        <v>0</v>
      </c>
      <c r="R45" s="148"/>
      <c r="S45" s="148"/>
      <c r="T45" s="149">
        <v>0</v>
      </c>
      <c r="U45" s="148">
        <f t="shared" si="7"/>
        <v>0</v>
      </c>
      <c r="V45" s="140"/>
      <c r="W45" s="140"/>
      <c r="X45" s="140"/>
      <c r="Y45" s="140"/>
      <c r="Z45" s="140"/>
      <c r="AA45" s="140"/>
      <c r="AB45" s="140"/>
      <c r="AC45" s="140"/>
      <c r="AD45" s="140"/>
      <c r="AE45" s="140" t="s">
        <v>117</v>
      </c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</row>
    <row r="46" spans="1:60" outlineLevel="1" x14ac:dyDescent="0.25">
      <c r="A46" s="141">
        <v>33</v>
      </c>
      <c r="B46" s="141" t="s">
        <v>165</v>
      </c>
      <c r="C46" s="179" t="s">
        <v>166</v>
      </c>
      <c r="D46" s="147" t="s">
        <v>95</v>
      </c>
      <c r="E46" s="154">
        <v>1</v>
      </c>
      <c r="F46" s="157">
        <f t="shared" si="0"/>
        <v>0</v>
      </c>
      <c r="G46" s="158">
        <f t="shared" si="1"/>
        <v>0</v>
      </c>
      <c r="H46" s="158"/>
      <c r="I46" s="158">
        <f t="shared" si="2"/>
        <v>0</v>
      </c>
      <c r="J46" s="158"/>
      <c r="K46" s="158">
        <f t="shared" si="3"/>
        <v>0</v>
      </c>
      <c r="L46" s="158">
        <v>21</v>
      </c>
      <c r="M46" s="158">
        <f t="shared" si="4"/>
        <v>0</v>
      </c>
      <c r="N46" s="148">
        <v>0</v>
      </c>
      <c r="O46" s="148">
        <f t="shared" si="5"/>
        <v>0</v>
      </c>
      <c r="P46" s="148">
        <v>0</v>
      </c>
      <c r="Q46" s="148">
        <f t="shared" si="6"/>
        <v>0</v>
      </c>
      <c r="R46" s="148"/>
      <c r="S46" s="148"/>
      <c r="T46" s="149">
        <v>0.65</v>
      </c>
      <c r="U46" s="148">
        <f t="shared" si="7"/>
        <v>0.65</v>
      </c>
      <c r="V46" s="140"/>
      <c r="W46" s="140"/>
      <c r="X46" s="140"/>
      <c r="Y46" s="140"/>
      <c r="Z46" s="140"/>
      <c r="AA46" s="140"/>
      <c r="AB46" s="140"/>
      <c r="AC46" s="140"/>
      <c r="AD46" s="140"/>
      <c r="AE46" s="140" t="s">
        <v>96</v>
      </c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</row>
    <row r="47" spans="1:60" outlineLevel="1" x14ac:dyDescent="0.25">
      <c r="A47" s="141">
        <v>34</v>
      </c>
      <c r="B47" s="141" t="s">
        <v>167</v>
      </c>
      <c r="C47" s="179" t="s">
        <v>168</v>
      </c>
      <c r="D47" s="147" t="s">
        <v>169</v>
      </c>
      <c r="E47" s="154">
        <v>1</v>
      </c>
      <c r="F47" s="157">
        <f t="shared" si="0"/>
        <v>0</v>
      </c>
      <c r="G47" s="158">
        <f t="shared" si="1"/>
        <v>0</v>
      </c>
      <c r="H47" s="158"/>
      <c r="I47" s="158">
        <f t="shared" si="2"/>
        <v>0</v>
      </c>
      <c r="J47" s="158"/>
      <c r="K47" s="158">
        <f t="shared" si="3"/>
        <v>0</v>
      </c>
      <c r="L47" s="158">
        <v>21</v>
      </c>
      <c r="M47" s="158">
        <f t="shared" si="4"/>
        <v>0</v>
      </c>
      <c r="N47" s="148">
        <v>0</v>
      </c>
      <c r="O47" s="148">
        <f t="shared" si="5"/>
        <v>0</v>
      </c>
      <c r="P47" s="148">
        <v>0</v>
      </c>
      <c r="Q47" s="148">
        <f t="shared" si="6"/>
        <v>0</v>
      </c>
      <c r="R47" s="148"/>
      <c r="S47" s="148"/>
      <c r="T47" s="149">
        <v>8.9700000000000006</v>
      </c>
      <c r="U47" s="148">
        <f t="shared" si="7"/>
        <v>8.9700000000000006</v>
      </c>
      <c r="V47" s="140"/>
      <c r="W47" s="140"/>
      <c r="X47" s="140"/>
      <c r="Y47" s="140"/>
      <c r="Z47" s="140"/>
      <c r="AA47" s="140"/>
      <c r="AB47" s="140"/>
      <c r="AC47" s="140"/>
      <c r="AD47" s="140"/>
      <c r="AE47" s="140" t="s">
        <v>96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outlineLevel="1" x14ac:dyDescent="0.25">
      <c r="A48" s="141">
        <v>35</v>
      </c>
      <c r="B48" s="141" t="s">
        <v>170</v>
      </c>
      <c r="C48" s="179" t="s">
        <v>171</v>
      </c>
      <c r="D48" s="147" t="s">
        <v>101</v>
      </c>
      <c r="E48" s="154">
        <v>50</v>
      </c>
      <c r="F48" s="157">
        <f t="shared" si="0"/>
        <v>0</v>
      </c>
      <c r="G48" s="158">
        <f t="shared" si="1"/>
        <v>0</v>
      </c>
      <c r="H48" s="158"/>
      <c r="I48" s="158">
        <f t="shared" si="2"/>
        <v>0</v>
      </c>
      <c r="J48" s="158"/>
      <c r="K48" s="158">
        <f t="shared" si="3"/>
        <v>0</v>
      </c>
      <c r="L48" s="158">
        <v>21</v>
      </c>
      <c r="M48" s="158">
        <f t="shared" si="4"/>
        <v>0</v>
      </c>
      <c r="N48" s="148">
        <v>0</v>
      </c>
      <c r="O48" s="148">
        <f t="shared" si="5"/>
        <v>0</v>
      </c>
      <c r="P48" s="148">
        <v>0</v>
      </c>
      <c r="Q48" s="148">
        <f t="shared" si="6"/>
        <v>0</v>
      </c>
      <c r="R48" s="148"/>
      <c r="S48" s="148"/>
      <c r="T48" s="149">
        <v>0.08</v>
      </c>
      <c r="U48" s="148">
        <f t="shared" si="7"/>
        <v>4</v>
      </c>
      <c r="V48" s="140"/>
      <c r="W48" s="140"/>
      <c r="X48" s="140"/>
      <c r="Y48" s="140"/>
      <c r="Z48" s="140"/>
      <c r="AA48" s="140"/>
      <c r="AB48" s="140"/>
      <c r="AC48" s="140"/>
      <c r="AD48" s="140"/>
      <c r="AE48" s="140" t="s">
        <v>96</v>
      </c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outlineLevel="1" x14ac:dyDescent="0.25">
      <c r="A49" s="141">
        <v>36</v>
      </c>
      <c r="B49" s="141" t="s">
        <v>172</v>
      </c>
      <c r="C49" s="179" t="s">
        <v>173</v>
      </c>
      <c r="D49" s="147" t="s">
        <v>108</v>
      </c>
      <c r="E49" s="154">
        <v>0.23250000000000001</v>
      </c>
      <c r="F49" s="157">
        <f t="shared" si="0"/>
        <v>0</v>
      </c>
      <c r="G49" s="158">
        <f t="shared" si="1"/>
        <v>0</v>
      </c>
      <c r="H49" s="158"/>
      <c r="I49" s="158">
        <f t="shared" si="2"/>
        <v>0</v>
      </c>
      <c r="J49" s="158"/>
      <c r="K49" s="158">
        <f t="shared" si="3"/>
        <v>0</v>
      </c>
      <c r="L49" s="158">
        <v>21</v>
      </c>
      <c r="M49" s="158">
        <f t="shared" si="4"/>
        <v>0</v>
      </c>
      <c r="N49" s="148">
        <v>0</v>
      </c>
      <c r="O49" s="148">
        <f t="shared" si="5"/>
        <v>0</v>
      </c>
      <c r="P49" s="148">
        <v>0</v>
      </c>
      <c r="Q49" s="148">
        <f t="shared" si="6"/>
        <v>0</v>
      </c>
      <c r="R49" s="148"/>
      <c r="S49" s="148"/>
      <c r="T49" s="149">
        <v>0.21149999999999999</v>
      </c>
      <c r="U49" s="148">
        <f t="shared" si="7"/>
        <v>0.05</v>
      </c>
      <c r="V49" s="140"/>
      <c r="W49" s="140"/>
      <c r="X49" s="140"/>
      <c r="Y49" s="140"/>
      <c r="Z49" s="140"/>
      <c r="AA49" s="140"/>
      <c r="AB49" s="140"/>
      <c r="AC49" s="140"/>
      <c r="AD49" s="140"/>
      <c r="AE49" s="140" t="s">
        <v>96</v>
      </c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x14ac:dyDescent="0.25">
      <c r="A50" s="142" t="s">
        <v>91</v>
      </c>
      <c r="B50" s="142" t="s">
        <v>62</v>
      </c>
      <c r="C50" s="181" t="s">
        <v>63</v>
      </c>
      <c r="D50" s="151"/>
      <c r="E50" s="156"/>
      <c r="F50" s="159"/>
      <c r="G50" s="159">
        <f>SUMIF(AE51:AE52,"&lt;&gt;NOR",G51:G52)</f>
        <v>0</v>
      </c>
      <c r="H50" s="159"/>
      <c r="I50" s="159">
        <f>SUM(I51:I52)</f>
        <v>0</v>
      </c>
      <c r="J50" s="159"/>
      <c r="K50" s="159">
        <f>SUM(K51:K52)</f>
        <v>0</v>
      </c>
      <c r="L50" s="159"/>
      <c r="M50" s="159">
        <f>SUM(M51:M52)</f>
        <v>0</v>
      </c>
      <c r="N50" s="152"/>
      <c r="O50" s="152">
        <f>SUM(O51:O52)</f>
        <v>1.4999999999999999E-4</v>
      </c>
      <c r="P50" s="152"/>
      <c r="Q50" s="152">
        <f>SUM(Q51:Q52)</f>
        <v>1.4189999999999999E-2</v>
      </c>
      <c r="R50" s="152"/>
      <c r="S50" s="152"/>
      <c r="T50" s="153"/>
      <c r="U50" s="152">
        <f>SUM(U51:U52)</f>
        <v>0.38</v>
      </c>
      <c r="AE50" t="s">
        <v>92</v>
      </c>
    </row>
    <row r="51" spans="1:60" outlineLevel="1" x14ac:dyDescent="0.25">
      <c r="A51" s="141">
        <v>37</v>
      </c>
      <c r="B51" s="141" t="s">
        <v>174</v>
      </c>
      <c r="C51" s="179" t="s">
        <v>175</v>
      </c>
      <c r="D51" s="147" t="s">
        <v>101</v>
      </c>
      <c r="E51" s="154">
        <v>3</v>
      </c>
      <c r="F51" s="157">
        <f>H51+J51</f>
        <v>0</v>
      </c>
      <c r="G51" s="158">
        <f>ROUND(E51*F51,2)</f>
        <v>0</v>
      </c>
      <c r="H51" s="158"/>
      <c r="I51" s="158">
        <f>ROUND(E51*H51,2)</f>
        <v>0</v>
      </c>
      <c r="J51" s="158"/>
      <c r="K51" s="158">
        <f>ROUND(E51*J51,2)</f>
        <v>0</v>
      </c>
      <c r="L51" s="158">
        <v>21</v>
      </c>
      <c r="M51" s="158">
        <f>G51*(1+L51/100)</f>
        <v>0</v>
      </c>
      <c r="N51" s="148">
        <v>5.0000000000000002E-5</v>
      </c>
      <c r="O51" s="148">
        <f>ROUND(E51*N51,5)</f>
        <v>1.4999999999999999E-4</v>
      </c>
      <c r="P51" s="148">
        <v>4.7299999999999998E-3</v>
      </c>
      <c r="Q51" s="148">
        <f>ROUND(E51*P51,5)</f>
        <v>1.4189999999999999E-2</v>
      </c>
      <c r="R51" s="148"/>
      <c r="S51" s="148"/>
      <c r="T51" s="149">
        <v>0.125</v>
      </c>
      <c r="U51" s="148">
        <f>ROUND(E51*T51,2)</f>
        <v>0.38</v>
      </c>
      <c r="V51" s="140"/>
      <c r="W51" s="140"/>
      <c r="X51" s="140"/>
      <c r="Y51" s="140"/>
      <c r="Z51" s="140"/>
      <c r="AA51" s="140"/>
      <c r="AB51" s="140"/>
      <c r="AC51" s="140"/>
      <c r="AD51" s="140"/>
      <c r="AE51" s="140" t="s">
        <v>96</v>
      </c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</row>
    <row r="52" spans="1:60" outlineLevel="1" x14ac:dyDescent="0.25">
      <c r="A52" s="168">
        <v>38</v>
      </c>
      <c r="B52" s="168" t="s">
        <v>176</v>
      </c>
      <c r="C52" s="182" t="s">
        <v>177</v>
      </c>
      <c r="D52" s="169" t="s">
        <v>108</v>
      </c>
      <c r="E52" s="170">
        <v>1E-3</v>
      </c>
      <c r="F52" s="171">
        <f>H52+J52</f>
        <v>0</v>
      </c>
      <c r="G52" s="172">
        <f>ROUND(E52*F52,2)</f>
        <v>0</v>
      </c>
      <c r="H52" s="172"/>
      <c r="I52" s="172">
        <f>ROUND(E52*H52,2)</f>
        <v>0</v>
      </c>
      <c r="J52" s="172"/>
      <c r="K52" s="172">
        <f>ROUND(E52*J52,2)</f>
        <v>0</v>
      </c>
      <c r="L52" s="172">
        <v>21</v>
      </c>
      <c r="M52" s="172">
        <f>G52*(1+L52/100)</f>
        <v>0</v>
      </c>
      <c r="N52" s="173">
        <v>0</v>
      </c>
      <c r="O52" s="173">
        <f>ROUND(E52*N52,5)</f>
        <v>0</v>
      </c>
      <c r="P52" s="173">
        <v>0</v>
      </c>
      <c r="Q52" s="173">
        <f>ROUND(E52*P52,5)</f>
        <v>0</v>
      </c>
      <c r="R52" s="173"/>
      <c r="S52" s="173"/>
      <c r="T52" s="174">
        <v>3.169</v>
      </c>
      <c r="U52" s="173">
        <f>ROUND(E52*T52,2)</f>
        <v>0</v>
      </c>
      <c r="V52" s="140"/>
      <c r="W52" s="140"/>
      <c r="X52" s="140"/>
      <c r="Y52" s="140"/>
      <c r="Z52" s="140"/>
      <c r="AA52" s="140"/>
      <c r="AB52" s="140"/>
      <c r="AC52" s="140"/>
      <c r="AD52" s="140"/>
      <c r="AE52" s="140" t="s">
        <v>96</v>
      </c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</row>
    <row r="53" spans="1:60" x14ac:dyDescent="0.25">
      <c r="A53" s="4"/>
      <c r="B53" s="5" t="s">
        <v>178</v>
      </c>
      <c r="C53" s="183" t="s">
        <v>178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AC53">
        <v>15</v>
      </c>
      <c r="AD53">
        <v>21</v>
      </c>
    </row>
    <row r="54" spans="1:60" x14ac:dyDescent="0.25">
      <c r="A54" s="175"/>
      <c r="B54" s="176" t="s">
        <v>28</v>
      </c>
      <c r="C54" s="184" t="s">
        <v>178</v>
      </c>
      <c r="D54" s="177"/>
      <c r="E54" s="177"/>
      <c r="F54" s="177"/>
      <c r="G54" s="178">
        <f>G8+G15+G19+G24+G50</f>
        <v>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AC54">
        <f>SUMIF(L7:L52,AC53,G7:G52)</f>
        <v>0</v>
      </c>
      <c r="AD54">
        <f>SUMIF(L7:L52,AD53,G7:G52)</f>
        <v>0</v>
      </c>
      <c r="AE54" t="s">
        <v>179</v>
      </c>
    </row>
    <row r="55" spans="1:60" x14ac:dyDescent="0.25">
      <c r="A55" s="4"/>
      <c r="B55" s="5" t="s">
        <v>178</v>
      </c>
      <c r="C55" s="183" t="s">
        <v>178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60" x14ac:dyDescent="0.25">
      <c r="A56" s="4"/>
      <c r="B56" s="5" t="s">
        <v>178</v>
      </c>
      <c r="C56" s="183" t="s">
        <v>178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60" x14ac:dyDescent="0.25">
      <c r="A57" s="259" t="s">
        <v>180</v>
      </c>
      <c r="B57" s="259"/>
      <c r="C57" s="26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60" x14ac:dyDescent="0.25">
      <c r="A58" s="240"/>
      <c r="B58" s="241"/>
      <c r="C58" s="242"/>
      <c r="D58" s="241"/>
      <c r="E58" s="241"/>
      <c r="F58" s="241"/>
      <c r="G58" s="24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AE58" t="s">
        <v>181</v>
      </c>
    </row>
    <row r="59" spans="1:60" x14ac:dyDescent="0.25">
      <c r="A59" s="244"/>
      <c r="B59" s="245"/>
      <c r="C59" s="246"/>
      <c r="D59" s="245"/>
      <c r="E59" s="245"/>
      <c r="F59" s="245"/>
      <c r="G59" s="24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60" x14ac:dyDescent="0.25">
      <c r="A60" s="244"/>
      <c r="B60" s="245"/>
      <c r="C60" s="246"/>
      <c r="D60" s="245"/>
      <c r="E60" s="245"/>
      <c r="F60" s="245"/>
      <c r="G60" s="24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60" x14ac:dyDescent="0.25">
      <c r="A61" s="244"/>
      <c r="B61" s="245"/>
      <c r="C61" s="246"/>
      <c r="D61" s="245"/>
      <c r="E61" s="245"/>
      <c r="F61" s="245"/>
      <c r="G61" s="24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60" x14ac:dyDescent="0.25">
      <c r="A62" s="248"/>
      <c r="B62" s="249"/>
      <c r="C62" s="250"/>
      <c r="D62" s="249"/>
      <c r="E62" s="249"/>
      <c r="F62" s="249"/>
      <c r="G62" s="25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60" x14ac:dyDescent="0.25">
      <c r="A63" s="4"/>
      <c r="B63" s="5" t="s">
        <v>178</v>
      </c>
      <c r="C63" s="183" t="s">
        <v>178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60" x14ac:dyDescent="0.25">
      <c r="C64" s="185"/>
      <c r="AE64" t="s">
        <v>182</v>
      </c>
    </row>
  </sheetData>
  <sheetProtection algorithmName="SHA-512" hashValue="MsCu2RW8+1AxfpqpRCEXY6PlSgnGVMi4L//nYftMF+M+WWL0s80nIzxZ5wYqtja1BEk4JJxkypCHaekNBa5NTQ==" saltValue="WiNOlIhKhLLkRFKaVKcMbQ==" spinCount="100000" sheet="1" objects="1" scenarios="1" selectLockedCells="1"/>
  <mergeCells count="6">
    <mergeCell ref="A58:G62"/>
    <mergeCell ref="A1:G1"/>
    <mergeCell ref="C2:G2"/>
    <mergeCell ref="C3:G3"/>
    <mergeCell ref="C4:G4"/>
    <mergeCell ref="A57:C57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 Balihar</dc:creator>
  <cp:lastModifiedBy>Válka Ondřej, Ing.</cp:lastModifiedBy>
  <cp:lastPrinted>2014-02-28T09:52:57Z</cp:lastPrinted>
  <dcterms:created xsi:type="dcterms:W3CDTF">2009-04-08T07:15:50Z</dcterms:created>
  <dcterms:modified xsi:type="dcterms:W3CDTF">2024-01-24T09:17:28Z</dcterms:modified>
</cp:coreProperties>
</file>